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职工" sheetId="2" r:id="rId1"/>
  </sheets>
  <calcPr calcId="144525"/>
</workbook>
</file>

<file path=xl/sharedStrings.xml><?xml version="1.0" encoding="utf-8"?>
<sst xmlns="http://schemas.openxmlformats.org/spreadsheetml/2006/main" count="164" uniqueCount="76">
  <si>
    <t>昆明市医疗保险定点医药机构费用结算明细表</t>
  </si>
  <si>
    <t>经办机构：</t>
  </si>
  <si>
    <t>经开区</t>
  </si>
  <si>
    <t>拨款时间：2022年7月27日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</si>
  <si>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</si>
  <si>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</si>
  <si>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</si>
  <si>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</si>
  <si>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</si>
  <si>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</si>
  <si>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</si>
  <si>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</si>
  <si>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</si>
  <si>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</si>
  <si>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</si>
  <si>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</si>
  <si>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</si>
  <si>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</si>
  <si>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</si>
  <si>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</si>
  <si>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</si>
  <si>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</si>
  <si>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</si>
  <si>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</si>
  <si>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</si>
  <si>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</si>
  <si>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P53011401063</t>
  </si>
  <si>
    <t>昆明康爵商贸有限公司康顺药店</t>
  </si>
  <si>
    <t>职工</t>
  </si>
  <si>
    <t>药店购药</t>
  </si>
  <si>
    <t>202206</t>
  </si>
  <si>
    <t>月结算</t>
  </si>
  <si>
    <t>P53011401066</t>
  </si>
  <si>
    <t>昆明民康药业有限公司经开区兴景逸园店</t>
  </si>
  <si>
    <t>P53011401190</t>
  </si>
  <si>
    <t>昆明橙尧药业有限公司</t>
  </si>
  <si>
    <t>P53011401227</t>
  </si>
  <si>
    <t>云南善本药业有限公司经开区怀信堂药店</t>
  </si>
  <si>
    <t>P53011401539</t>
  </si>
  <si>
    <t>昆明民康药业有限公司</t>
  </si>
  <si>
    <t>P53011402202</t>
  </si>
  <si>
    <t>昆明方振药业有限公司</t>
  </si>
  <si>
    <t>P53011402980</t>
  </si>
  <si>
    <t>昆明鸿济堂大药房新册店</t>
  </si>
  <si>
    <t>P53011403018</t>
  </si>
  <si>
    <t>昆明民康药业有限公司经开区东冲顶店</t>
  </si>
  <si>
    <t>P53011403194</t>
  </si>
  <si>
    <t>昆明康爵商贸有限公司康盛药店</t>
  </si>
  <si>
    <t>P53011403216</t>
  </si>
  <si>
    <t>云南龙马药业有限公司龙马大药房鸿仁堂华飞连锁店</t>
  </si>
  <si>
    <t>P53011403217</t>
  </si>
  <si>
    <t>云南龙马药业有限公司龙马大药房鸿仁堂大新册连锁店</t>
  </si>
  <si>
    <t>P53015400026</t>
  </si>
  <si>
    <t>云南亚美药业有限公司阿拉店</t>
  </si>
  <si>
    <t>P53015400027</t>
  </si>
  <si>
    <t>云南大康药业有限公司东盟森林店</t>
  </si>
  <si>
    <t>P53015400028</t>
  </si>
  <si>
    <t>云南大康药业有限公司佳逸盛景店</t>
  </si>
  <si>
    <t>P53015403445</t>
  </si>
  <si>
    <t>云南龙马药业有限公司龙马大药房鸿仁堂小新册连锁店</t>
  </si>
  <si>
    <t>P53015403876</t>
  </si>
  <si>
    <t>云南康福祥药业有限公司经开康惠馨苑店</t>
  </si>
  <si>
    <t>P53015403896</t>
  </si>
  <si>
    <t>云南万利药业有限公司昆明经开第一分公司</t>
  </si>
  <si>
    <t>P53015403909</t>
  </si>
  <si>
    <t>云南龙马药业有限公司龙马大药房鸿仁堂黄土坡连锁店</t>
  </si>
  <si>
    <t>P53015403910</t>
  </si>
  <si>
    <t>云南龙马药业有限公司龙马大药房鸿仁堂大冲连锁店</t>
  </si>
  <si>
    <t>P53015403914</t>
  </si>
  <si>
    <t>昆明御醉药业有限公司第七分公司</t>
  </si>
  <si>
    <t>P53015403915</t>
  </si>
  <si>
    <t>昆明御醉药业有限公司御醉第二分公司</t>
  </si>
  <si>
    <t>P53015403916</t>
  </si>
  <si>
    <t>昆明恒诚医药有限责任公司</t>
  </si>
  <si>
    <t>小计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</si>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</sst>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6"/>
      <color rgb="FF333333"/>
      <name val="仿宋"/>
      <family val="3"/>
      <charset val="134"/>
    </font>
    <font>
      <sz val="9"/>
      <color rgb="FF000000"/>
      <name val="仿宋"/>
      <family val="3"/>
      <charset val="134"/>
    </font>
    <font>
      <b/>
      <sz val="9"/>
      <color rgb="FF000000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9"/>
      <color rgb="FF333333"/>
      <name val="仿宋"/>
      <family val="3"/>
      <charset val="134"/>
    </font>
    <font>
      <b/>
      <sz val="9"/>
      <color rgb="FF333333"/>
      <name val="仿宋"/>
      <family val="3"/>
      <charset val="134"/>
    </font>
    <font>
      <sz val="9"/>
      <color rgb="FF333333"/>
      <name val="微软雅黑"/>
      <family val="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selection activeCell="A30" sqref="$A30:$XFD35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6"/>
      <c r="M2" s="4"/>
      <c r="N2" s="4"/>
      <c r="O2" s="4"/>
      <c r="P2" s="11" t="s">
        <v>4</v>
      </c>
      <c r="Q2" s="11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23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9">
        <f>17644.1+1523.65</f>
        <v>19167.75</v>
      </c>
      <c r="I6" s="9">
        <v>0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19167.75</v>
      </c>
      <c r="S6" s="8" t="s">
        <v>31</v>
      </c>
    </row>
    <row r="7" s="1" customFormat="1" ht="34" customHeight="1" spans="1:19">
      <c r="A7" s="8"/>
      <c r="B7" s="8">
        <v>2</v>
      </c>
      <c r="C7" s="8" t="s">
        <v>32</v>
      </c>
      <c r="D7" s="8" t="s">
        <v>33</v>
      </c>
      <c r="E7" s="8" t="s">
        <v>28</v>
      </c>
      <c r="F7" s="8" t="s">
        <v>29</v>
      </c>
      <c r="G7" s="8" t="s">
        <v>30</v>
      </c>
      <c r="H7" s="9">
        <f>27035.03+2201</f>
        <v>29236.03</v>
      </c>
      <c r="I7" s="9">
        <v>0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29236.03</v>
      </c>
      <c r="S7" s="8" t="s">
        <v>31</v>
      </c>
    </row>
    <row r="8" s="1" customFormat="1" ht="23" customHeight="1" spans="1:19">
      <c r="A8" s="8"/>
      <c r="B8" s="8">
        <v>3</v>
      </c>
      <c r="C8" s="8" t="s">
        <v>34</v>
      </c>
      <c r="D8" s="8" t="s">
        <v>35</v>
      </c>
      <c r="E8" s="8" t="s">
        <v>28</v>
      </c>
      <c r="F8" s="8" t="s">
        <v>29</v>
      </c>
      <c r="G8" s="8" t="s">
        <v>30</v>
      </c>
      <c r="H8" s="9">
        <f>13174.32+369.86</f>
        <v>13544.18</v>
      </c>
      <c r="I8" s="9">
        <v>0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13544.18</v>
      </c>
      <c r="S8" s="8" t="s">
        <v>31</v>
      </c>
    </row>
    <row r="9" s="1" customFormat="1" ht="34" customHeight="1" spans="1:19">
      <c r="A9" s="8"/>
      <c r="B9" s="8">
        <v>4</v>
      </c>
      <c r="C9" s="8" t="s">
        <v>36</v>
      </c>
      <c r="D9" s="8" t="s">
        <v>37</v>
      </c>
      <c r="E9" s="8" t="s">
        <v>28</v>
      </c>
      <c r="F9" s="8" t="s">
        <v>29</v>
      </c>
      <c r="G9" s="8" t="s">
        <v>30</v>
      </c>
      <c r="H9" s="9">
        <f>1160+207</f>
        <v>1367</v>
      </c>
      <c r="I9" s="9">
        <v>0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1367</v>
      </c>
      <c r="S9" s="8" t="s">
        <v>31</v>
      </c>
    </row>
    <row r="10" s="1" customFormat="1" ht="23" customHeight="1" spans="1:19">
      <c r="A10" s="8"/>
      <c r="B10" s="8">
        <v>5</v>
      </c>
      <c r="C10" s="8" t="s">
        <v>38</v>
      </c>
      <c r="D10" s="8" t="s">
        <v>39</v>
      </c>
      <c r="E10" s="8" t="s">
        <v>28</v>
      </c>
      <c r="F10" s="8" t="s">
        <v>29</v>
      </c>
      <c r="G10" s="8" t="s">
        <v>30</v>
      </c>
      <c r="H10" s="9">
        <f>23988.2+661.66</f>
        <v>24649.86</v>
      </c>
      <c r="I10" s="9">
        <v>0</v>
      </c>
      <c r="J10" s="9">
        <v>0</v>
      </c>
      <c r="K10" s="9">
        <v>0</v>
      </c>
      <c r="L10" s="9">
        <v>0</v>
      </c>
      <c r="M10" s="8">
        <v>0</v>
      </c>
      <c r="N10" s="9">
        <v>0</v>
      </c>
      <c r="O10" s="9">
        <v>0</v>
      </c>
      <c r="P10" s="9">
        <v>0</v>
      </c>
      <c r="Q10" s="9">
        <v>0</v>
      </c>
      <c r="R10" s="9">
        <v>24649.86</v>
      </c>
      <c r="S10" s="8" t="s">
        <v>31</v>
      </c>
    </row>
    <row r="11" s="1" customFormat="1" ht="23" customHeight="1" spans="1:19">
      <c r="A11" s="8"/>
      <c r="B11" s="8">
        <v>6</v>
      </c>
      <c r="C11" s="8" t="s">
        <v>40</v>
      </c>
      <c r="D11" s="8" t="s">
        <v>41</v>
      </c>
      <c r="E11" s="8" t="s">
        <v>28</v>
      </c>
      <c r="F11" s="8" t="s">
        <v>29</v>
      </c>
      <c r="G11" s="8" t="s">
        <v>30</v>
      </c>
      <c r="H11" s="9">
        <f>24773.31+2951.51</f>
        <v>27724.82</v>
      </c>
      <c r="I11" s="9">
        <v>0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27724.82</v>
      </c>
      <c r="S11" s="8" t="s">
        <v>31</v>
      </c>
    </row>
    <row r="12" s="1" customFormat="1" ht="23" customHeight="1" spans="1:19">
      <c r="A12" s="8"/>
      <c r="B12" s="8">
        <v>7</v>
      </c>
      <c r="C12" s="8" t="s">
        <v>42</v>
      </c>
      <c r="D12" s="8" t="s">
        <v>43</v>
      </c>
      <c r="E12" s="8" t="s">
        <v>28</v>
      </c>
      <c r="F12" s="8" t="s">
        <v>29</v>
      </c>
      <c r="G12" s="8" t="s">
        <v>30</v>
      </c>
      <c r="H12" s="9">
        <f>5564.17+2296.43</f>
        <v>7860.6</v>
      </c>
      <c r="I12" s="9">
        <v>0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7860.6</v>
      </c>
      <c r="S12" s="8" t="s">
        <v>31</v>
      </c>
    </row>
    <row r="13" s="1" customFormat="1" ht="34" customHeight="1" spans="1:19">
      <c r="A13" s="8"/>
      <c r="B13" s="8">
        <v>8</v>
      </c>
      <c r="C13" s="8" t="s">
        <v>44</v>
      </c>
      <c r="D13" s="8" t="s">
        <v>45</v>
      </c>
      <c r="E13" s="8" t="s">
        <v>28</v>
      </c>
      <c r="F13" s="8" t="s">
        <v>29</v>
      </c>
      <c r="G13" s="8" t="s">
        <v>30</v>
      </c>
      <c r="H13" s="9">
        <f>13780.65+269.4</f>
        <v>14050.05</v>
      </c>
      <c r="I13" s="9">
        <v>0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14050.05</v>
      </c>
      <c r="S13" s="8" t="s">
        <v>31</v>
      </c>
    </row>
    <row r="14" s="1" customFormat="1" ht="23" customHeight="1" spans="1:19">
      <c r="A14" s="8"/>
      <c r="B14" s="8">
        <v>9</v>
      </c>
      <c r="C14" s="8" t="s">
        <v>46</v>
      </c>
      <c r="D14" s="8" t="s">
        <v>47</v>
      </c>
      <c r="E14" s="8" t="s">
        <v>28</v>
      </c>
      <c r="F14" s="8" t="s">
        <v>29</v>
      </c>
      <c r="G14" s="8" t="s">
        <v>30</v>
      </c>
      <c r="H14" s="9">
        <f>18009.32+2259.88</f>
        <v>20269.2</v>
      </c>
      <c r="I14" s="9">
        <v>0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20269.2</v>
      </c>
      <c r="S14" s="8" t="s">
        <v>31</v>
      </c>
    </row>
    <row r="15" s="1" customFormat="1" ht="34" customHeight="1" spans="1:19">
      <c r="A15" s="8"/>
      <c r="B15" s="8">
        <v>10</v>
      </c>
      <c r="C15" s="8" t="s">
        <v>48</v>
      </c>
      <c r="D15" s="8" t="s">
        <v>49</v>
      </c>
      <c r="E15" s="8" t="s">
        <v>28</v>
      </c>
      <c r="F15" s="8" t="s">
        <v>29</v>
      </c>
      <c r="G15" s="8" t="s">
        <v>30</v>
      </c>
      <c r="H15" s="9">
        <f>16402.32+5784.66</f>
        <v>22186.98</v>
      </c>
      <c r="I15" s="9">
        <v>0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22186.98</v>
      </c>
      <c r="S15" s="8" t="s">
        <v>31</v>
      </c>
    </row>
    <row r="16" s="1" customFormat="1" ht="34" customHeight="1" spans="1:19">
      <c r="A16" s="8"/>
      <c r="B16" s="8">
        <v>11</v>
      </c>
      <c r="C16" s="8" t="s">
        <v>50</v>
      </c>
      <c r="D16" s="8" t="s">
        <v>51</v>
      </c>
      <c r="E16" s="8" t="s">
        <v>28</v>
      </c>
      <c r="F16" s="8" t="s">
        <v>29</v>
      </c>
      <c r="G16" s="8" t="s">
        <v>30</v>
      </c>
      <c r="H16" s="9">
        <f>14587.91+1564.7</f>
        <v>16152.61</v>
      </c>
      <c r="I16" s="9">
        <v>0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16152.61</v>
      </c>
      <c r="S16" s="8" t="s">
        <v>31</v>
      </c>
    </row>
    <row r="17" s="1" customFormat="1" ht="23" customHeight="1" spans="1:19">
      <c r="A17" s="8"/>
      <c r="B17" s="8">
        <v>12</v>
      </c>
      <c r="C17" s="8" t="s">
        <v>52</v>
      </c>
      <c r="D17" s="8" t="s">
        <v>53</v>
      </c>
      <c r="E17" s="8" t="s">
        <v>28</v>
      </c>
      <c r="F17" s="8" t="s">
        <v>29</v>
      </c>
      <c r="G17" s="8" t="s">
        <v>30</v>
      </c>
      <c r="H17" s="9">
        <f>231+216</f>
        <v>447</v>
      </c>
      <c r="I17" s="9">
        <v>0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447</v>
      </c>
      <c r="S17" s="8" t="s">
        <v>31</v>
      </c>
    </row>
    <row r="18" s="1" customFormat="1" ht="23" customHeight="1" spans="1:19">
      <c r="A18" s="8"/>
      <c r="B18" s="8">
        <v>13</v>
      </c>
      <c r="C18" s="8" t="s">
        <v>54</v>
      </c>
      <c r="D18" s="8" t="s">
        <v>55</v>
      </c>
      <c r="E18" s="8" t="s">
        <v>28</v>
      </c>
      <c r="F18" s="8" t="s">
        <v>29</v>
      </c>
      <c r="G18" s="8" t="s">
        <v>30</v>
      </c>
      <c r="H18" s="9">
        <f>2254.72+167.3</f>
        <v>2422.02</v>
      </c>
      <c r="I18" s="9">
        <v>0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2422.02</v>
      </c>
      <c r="S18" s="8" t="s">
        <v>31</v>
      </c>
    </row>
    <row r="19" s="1" customFormat="1" ht="23" customHeight="1" spans="1:19">
      <c r="A19" s="8"/>
      <c r="B19" s="8">
        <v>14</v>
      </c>
      <c r="C19" s="8" t="s">
        <v>56</v>
      </c>
      <c r="D19" s="8" t="s">
        <v>57</v>
      </c>
      <c r="E19" s="8" t="s">
        <v>28</v>
      </c>
      <c r="F19" s="8" t="s">
        <v>29</v>
      </c>
      <c r="G19" s="8" t="s">
        <v>30</v>
      </c>
      <c r="H19" s="9">
        <f>5519.65+859.46</f>
        <v>6379.11</v>
      </c>
      <c r="I19" s="9">
        <v>0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6379.11</v>
      </c>
      <c r="S19" s="8" t="s">
        <v>31</v>
      </c>
    </row>
    <row r="20" s="1" customFormat="1" ht="34" customHeight="1" spans="1:19">
      <c r="A20" s="8"/>
      <c r="B20" s="8">
        <v>15</v>
      </c>
      <c r="C20" s="8" t="s">
        <v>58</v>
      </c>
      <c r="D20" s="8" t="s">
        <v>59</v>
      </c>
      <c r="E20" s="8" t="s">
        <v>28</v>
      </c>
      <c r="F20" s="8" t="s">
        <v>29</v>
      </c>
      <c r="G20" s="8" t="s">
        <v>30</v>
      </c>
      <c r="H20" s="9">
        <f>5357.24+623.3</f>
        <v>5980.54</v>
      </c>
      <c r="I20" s="9">
        <v>0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5980.54</v>
      </c>
      <c r="S20" s="8" t="s">
        <v>31</v>
      </c>
    </row>
    <row r="21" s="1" customFormat="1" ht="34" customHeight="1" spans="1:19">
      <c r="A21" s="8"/>
      <c r="B21" s="8">
        <v>16</v>
      </c>
      <c r="C21" s="8" t="s">
        <v>60</v>
      </c>
      <c r="D21" s="8" t="s">
        <v>61</v>
      </c>
      <c r="E21" s="8" t="s">
        <v>28</v>
      </c>
      <c r="F21" s="8" t="s">
        <v>29</v>
      </c>
      <c r="G21" s="8" t="s">
        <v>30</v>
      </c>
      <c r="H21" s="9">
        <f>2254+894</f>
        <v>3148</v>
      </c>
      <c r="I21" s="9">
        <v>0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3148</v>
      </c>
      <c r="S21" s="8" t="s">
        <v>31</v>
      </c>
    </row>
    <row r="22" s="1" customFormat="1" ht="34" customHeight="1" spans="1:19">
      <c r="A22" s="8"/>
      <c r="B22" s="8">
        <v>17</v>
      </c>
      <c r="C22" s="8" t="s">
        <v>62</v>
      </c>
      <c r="D22" s="8" t="s">
        <v>63</v>
      </c>
      <c r="E22" s="8" t="s">
        <v>28</v>
      </c>
      <c r="F22" s="8" t="s">
        <v>29</v>
      </c>
      <c r="G22" s="8" t="s">
        <v>30</v>
      </c>
      <c r="H22" s="9">
        <f>5101.98+497.12</f>
        <v>5599.1</v>
      </c>
      <c r="I22" s="9">
        <v>0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5599.1</v>
      </c>
      <c r="S22" s="8" t="s">
        <v>31</v>
      </c>
    </row>
    <row r="23" s="1" customFormat="1" ht="34" customHeight="1" spans="1:19">
      <c r="A23" s="8"/>
      <c r="B23" s="8">
        <v>18</v>
      </c>
      <c r="C23" s="8" t="s">
        <v>64</v>
      </c>
      <c r="D23" s="8" t="s">
        <v>65</v>
      </c>
      <c r="E23" s="8" t="s">
        <v>28</v>
      </c>
      <c r="F23" s="8" t="s">
        <v>29</v>
      </c>
      <c r="G23" s="8" t="s">
        <v>30</v>
      </c>
      <c r="H23" s="9">
        <f>3211.72+0</f>
        <v>3211.72</v>
      </c>
      <c r="I23" s="9">
        <v>0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3211.72</v>
      </c>
      <c r="S23" s="8" t="s">
        <v>31</v>
      </c>
    </row>
    <row r="24" s="1" customFormat="1" ht="34" customHeight="1" spans="1:19">
      <c r="A24" s="8"/>
      <c r="B24" s="8">
        <v>19</v>
      </c>
      <c r="C24" s="8" t="s">
        <v>66</v>
      </c>
      <c r="D24" s="8" t="s">
        <v>67</v>
      </c>
      <c r="E24" s="8" t="s">
        <v>28</v>
      </c>
      <c r="F24" s="8" t="s">
        <v>29</v>
      </c>
      <c r="G24" s="8" t="s">
        <v>30</v>
      </c>
      <c r="H24" s="9">
        <f>3432.6+201.1</f>
        <v>3633.7</v>
      </c>
      <c r="I24" s="9">
        <v>0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3633.7</v>
      </c>
      <c r="S24" s="8" t="s">
        <v>31</v>
      </c>
    </row>
    <row r="25" s="1" customFormat="1" ht="23" customHeight="1" spans="1:19">
      <c r="A25" s="8"/>
      <c r="B25" s="8">
        <v>20</v>
      </c>
      <c r="C25" s="8" t="s">
        <v>68</v>
      </c>
      <c r="D25" s="8" t="s">
        <v>69</v>
      </c>
      <c r="E25" s="8" t="s">
        <v>28</v>
      </c>
      <c r="F25" s="8" t="s">
        <v>29</v>
      </c>
      <c r="G25" s="8" t="s">
        <v>30</v>
      </c>
      <c r="H25" s="9">
        <f>24927.33+1950.4</f>
        <v>26877.73</v>
      </c>
      <c r="I25" s="9">
        <v>0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26877.73</v>
      </c>
      <c r="S25" s="8" t="s">
        <v>31</v>
      </c>
    </row>
    <row r="26" s="1" customFormat="1" ht="34" customHeight="1" spans="1:19">
      <c r="A26" s="8"/>
      <c r="B26" s="8">
        <v>21</v>
      </c>
      <c r="C26" s="8" t="s">
        <v>70</v>
      </c>
      <c r="D26" s="8" t="s">
        <v>71</v>
      </c>
      <c r="E26" s="8" t="s">
        <v>28</v>
      </c>
      <c r="F26" s="8" t="s">
        <v>29</v>
      </c>
      <c r="G26" s="8" t="s">
        <v>30</v>
      </c>
      <c r="H26" s="9">
        <f>3527.3+0</f>
        <v>3527.3</v>
      </c>
      <c r="I26" s="9">
        <v>0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3527.3</v>
      </c>
      <c r="S26" s="8" t="s">
        <v>31</v>
      </c>
    </row>
    <row r="27" s="1" customFormat="1" ht="23" customHeight="1" spans="1:19">
      <c r="A27" s="8"/>
      <c r="B27" s="8">
        <v>22</v>
      </c>
      <c r="C27" s="8" t="s">
        <v>72</v>
      </c>
      <c r="D27" s="8" t="s">
        <v>73</v>
      </c>
      <c r="E27" s="8" t="s">
        <v>28</v>
      </c>
      <c r="F27" s="8" t="s">
        <v>29</v>
      </c>
      <c r="G27" s="8" t="s">
        <v>30</v>
      </c>
      <c r="H27" s="9">
        <f>776.72+0</f>
        <v>776.72</v>
      </c>
      <c r="I27" s="9">
        <v>0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776.72</v>
      </c>
      <c r="S27" s="8" t="s">
        <v>31</v>
      </c>
    </row>
    <row r="28" s="1" customFormat="1" ht="15" customHeight="1" spans="1:19">
      <c r="A28" s="8"/>
      <c r="B28" s="10" t="s">
        <v>74</v>
      </c>
      <c r="C28" s="10"/>
      <c r="D28" s="10"/>
      <c r="E28" s="10"/>
      <c r="F28" s="10"/>
      <c r="G28" s="10"/>
      <c r="H28" s="9">
        <f>232713.59+25498.4299999999</f>
        <v>258212.02</v>
      </c>
      <c r="I28" s="9">
        <v>0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258212.02</v>
      </c>
      <c r="S28" s="8" t="s">
        <v>4</v>
      </c>
    </row>
    <row r="29" s="1" customFormat="1" ht="15" customHeight="1" spans="1:19">
      <c r="A29" s="10" t="s">
        <v>75</v>
      </c>
      <c r="B29" s="10"/>
      <c r="C29" s="10"/>
      <c r="D29" s="10"/>
      <c r="E29" s="10"/>
      <c r="F29" s="10"/>
      <c r="G29" s="10"/>
      <c r="H29" s="9">
        <f t="shared" ref="H29:R29" si="0">SUM(H6:H27)</f>
        <v>258212.02</v>
      </c>
      <c r="I29" s="9">
        <f t="shared" si="0"/>
        <v>0</v>
      </c>
      <c r="J29" s="9">
        <f t="shared" si="0"/>
        <v>0</v>
      </c>
      <c r="K29" s="9">
        <f t="shared" si="0"/>
        <v>0</v>
      </c>
      <c r="L29" s="9">
        <f t="shared" si="0"/>
        <v>0</v>
      </c>
      <c r="M29" s="9">
        <f t="shared" si="0"/>
        <v>0</v>
      </c>
      <c r="N29" s="9">
        <f t="shared" si="0"/>
        <v>0</v>
      </c>
      <c r="O29" s="9">
        <f t="shared" si="0"/>
        <v>0</v>
      </c>
      <c r="P29" s="9">
        <f t="shared" si="0"/>
        <v>0</v>
      </c>
      <c r="Q29" s="9">
        <f t="shared" si="0"/>
        <v>0</v>
      </c>
      <c r="R29" s="9">
        <f t="shared" si="0"/>
        <v>258212.02</v>
      </c>
      <c r="S29" s="12" t="s">
        <v>4</v>
      </c>
    </row>
  </sheetData>
  <mergeCells count="28">
    <mergeCell ref="A1:S1"/>
    <mergeCell ref="B2:F2"/>
    <mergeCell ref="H2:L2"/>
    <mergeCell ref="M2:O2"/>
    <mergeCell ref="R2:S2"/>
    <mergeCell ref="H3:Q3"/>
    <mergeCell ref="B28:G28"/>
    <mergeCell ref="A29:G29"/>
    <mergeCell ref="A3:A5"/>
    <mergeCell ref="A6:A28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2022-07-27T06:59:13Z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