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65"/>
  </bookViews>
  <sheets>
    <sheet name="职工药店11月费用" sheetId="5" r:id="rId1"/>
    <sheet name="职工药店12月预付费用" sheetId="6" r:id="rId2"/>
  </sheets>
  <calcPr calcId="144525"/>
</workbook>
</file>

<file path=xl/sharedStrings.xml><?xml version="1.0" encoding="utf-8"?>
<sst xmlns="http://schemas.openxmlformats.org/spreadsheetml/2006/main" count="340" uniqueCount="82">
  <si>
    <t>昆明市医疗保险定点医药机构费用结算、内审、拨付明细表</t>
  </si>
  <si>
    <t>经办机构：</t>
  </si>
  <si>
    <t>经开区</t>
  </si>
  <si>
    <t>拨款时间：2022年12月23日</t>
  </si>
  <si>
    <t/>
  </si>
  <si>
    <t>单位：元</t>
  </si>
  <si>
    <t>上级机构</t>
  </si>
  <si>
    <t>序号</t>
  </si>
  <si>
    <t>机构编码</t>
  </si>
  <si>
    <t>机构名称</t>
  </si>
  <si>
    <t>险种</t>
  </si>
  <si>
    <t>结算类别</t>
  </si>
  <si>
    <t>费款所属期</t>
  </si>
  <si>
    <t>医保实际支付费用</t>
  </si>
  <si>
    <t>实付合计</t>
  </si>
  <si>
    <t>结算方式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</si>
  <si>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</si>
  <si>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</si>
  <si>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</si>
  <si>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</si>
  <si>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</si>
  <si>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</si>
  <si>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</si>
  <si>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</si>
  <si>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</si>
  <si>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</si>
  <si>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P53011401063</t>
  </si>
  <si>
    <t>昆明康爵商贸有限公司康顺药店</t>
  </si>
  <si>
    <t>职工</t>
  </si>
  <si>
    <t>药店购药</t>
  </si>
  <si>
    <t>202211</t>
  </si>
  <si>
    <t>月结算</t>
  </si>
  <si>
    <t>P53011401066</t>
  </si>
  <si>
    <t>昆明民康药业有限公司经开区兴景逸园店</t>
  </si>
  <si>
    <t>P53011401190</t>
  </si>
  <si>
    <t>昆明橙尧药业有限公司</t>
  </si>
  <si>
    <t>P53011401227</t>
  </si>
  <si>
    <t>云南善本药业有限公司经开区怀信堂药店</t>
  </si>
  <si>
    <t>P53011401539</t>
  </si>
  <si>
    <t>昆明民康药业有限公司</t>
  </si>
  <si>
    <t>P53011402202</t>
  </si>
  <si>
    <t>昆明方振药业有限公司</t>
  </si>
  <si>
    <t>P53011402980</t>
  </si>
  <si>
    <t>昆明鸿济堂大药房新册店</t>
  </si>
  <si>
    <t>P53011403018</t>
  </si>
  <si>
    <t>昆明民康药业有限公司经开区东冲顶店</t>
  </si>
  <si>
    <t>P53011403194</t>
  </si>
  <si>
    <t>昆明康爵商贸有限公司康盛药店</t>
  </si>
  <si>
    <t>P53011403216</t>
  </si>
  <si>
    <t>云南龙马药业有限公司龙马大药房鸿仁堂华飞连锁店</t>
  </si>
  <si>
    <t>P53011403217</t>
  </si>
  <si>
    <t>云南龙马药业有限公司龙马大药房鸿仁堂大新册连锁店</t>
  </si>
  <si>
    <t>P53015400026</t>
  </si>
  <si>
    <t>云南亚美药业有限公司阿拉店</t>
  </si>
  <si>
    <t>P53015400027</t>
  </si>
  <si>
    <t>云南大康药业有限公司东盟森林店</t>
  </si>
  <si>
    <t>P53015400028</t>
  </si>
  <si>
    <t>云南大康药业有限公司佳逸盛景店</t>
  </si>
  <si>
    <t>P53015403445</t>
  </si>
  <si>
    <t>云南龙马药业有限公司龙马大药房鸿仁堂小新册连锁店</t>
  </si>
  <si>
    <t>P53015403876</t>
  </si>
  <si>
    <t>云南康福祥药业有限公司经开康惠馨苑店</t>
  </si>
  <si>
    <t>P53015403896</t>
  </si>
  <si>
    <t>云南万利药业有限公司昆明经开第一分公司</t>
  </si>
  <si>
    <t>P53015403909</t>
  </si>
  <si>
    <t>云南龙马药业有限公司龙马大药房鸿仁堂黄土坡连锁店</t>
  </si>
  <si>
    <t>P53015403910</t>
  </si>
  <si>
    <t>云南龙马药业有限公司龙马大药房鸿仁堂大冲连锁店</t>
  </si>
  <si>
    <t>P53015403914</t>
  </si>
  <si>
    <t>昆明御醉药业有限公司第七分公司</t>
  </si>
  <si>
    <t>P53015403915</t>
  </si>
  <si>
    <t>昆明御醉药业有限公司御醉第二分公司</t>
  </si>
  <si>
    <t>P53015403916</t>
  </si>
  <si>
    <t>昆明恒诚医药有限责任公司</t>
  </si>
  <si>
    <t>P53015403995</t>
  </si>
  <si>
    <t>云南龙马药业有限公司龙马大药房经开区东盟森林连锁店</t>
  </si>
  <si>
    <t>小计</t>
  </si>
  <si>
    <t>合计</t>
  </si>
  <si>
    <t>昆明市医疗保险定点医药机构费用结算明细表</t>
  </si>
  <si>
    <t>拨款时间：2022年12月27日</t>
  </si>
  <si>
    <t>202212</t>
  </si>
  <si>
    <t>分段预付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</si>
</sst>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indexed="8"/>
      <name val="宋体"/>
      <charset val="134"/>
      <scheme val="minor"/>
    </font>
    <font>
      <b/>
      <sz val="16"/>
      <color rgb="FF333333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color rgb="FF333333"/>
      <name val="宋体"/>
      <charset val="134"/>
      <scheme val="minor"/>
    </font>
    <font>
      <b/>
      <sz val="9"/>
      <color rgb="FF333333"/>
      <name val="宋体"/>
      <charset val="134"/>
      <scheme val="minor"/>
    </font>
    <font>
      <b/>
      <sz val="16"/>
      <color rgb="FF333333"/>
      <name val="仿宋"/>
      <charset val="134"/>
    </font>
    <font>
      <sz val="9"/>
      <color rgb="FF000000"/>
      <name val="仿宋"/>
      <charset val="134"/>
    </font>
    <font>
      <b/>
      <sz val="9"/>
      <color rgb="FF000000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tabSelected="1" workbookViewId="0">
      <selection activeCell="O9" sqref="O9"/>
    </sheetView>
  </sheetViews>
  <sheetFormatPr defaultColWidth="9" defaultRowHeight="13.5"/>
  <cols>
    <col min="1" max="1" width="9.26666666666667" style="1" customWidth="1"/>
    <col min="2" max="2" width="5.125" style="1" customWidth="1"/>
    <col min="3" max="3" width="10.9833333333333" style="1" customWidth="1"/>
    <col min="4" max="4" width="12.2" style="1" customWidth="1"/>
    <col min="5" max="5" width="5.125" style="1" customWidth="1"/>
    <col min="6" max="6" width="7.44166666666667" style="1" customWidth="1"/>
    <col min="7" max="7" width="7.56666666666667" style="1" customWidth="1"/>
    <col min="8" max="14" width="9.75833333333333" style="1" customWidth="1"/>
    <col min="15" max="16" width="8.94166666666667" style="1" customWidth="1"/>
    <col min="17" max="17" width="8" style="1" hidden="1"/>
    <col min="18" max="18" width="10.575" style="1" customWidth="1"/>
    <col min="19" max="19" width="8.05" style="1" customWidth="1"/>
    <col min="20" max="16384" width="9" style="1"/>
  </cols>
  <sheetData>
    <row r="1" s="1" customFormat="1" ht="38.25" customHeight="1" spans="1:19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="1" customFormat="1" ht="15" customHeight="1" spans="1:19">
      <c r="A2" s="13" t="s">
        <v>1</v>
      </c>
      <c r="B2" s="14" t="s">
        <v>2</v>
      </c>
      <c r="C2" s="14"/>
      <c r="D2" s="14"/>
      <c r="E2" s="14"/>
      <c r="F2" s="14"/>
      <c r="G2" s="15"/>
      <c r="H2" s="16" t="s">
        <v>3</v>
      </c>
      <c r="I2" s="16"/>
      <c r="J2" s="16"/>
      <c r="K2" s="16"/>
      <c r="L2" s="13"/>
      <c r="M2" s="14"/>
      <c r="N2" s="14"/>
      <c r="O2" s="14"/>
      <c r="P2" s="17" t="s">
        <v>4</v>
      </c>
      <c r="Q2" s="17" t="s">
        <v>4</v>
      </c>
      <c r="R2" s="15" t="s">
        <v>5</v>
      </c>
      <c r="S2" s="15"/>
    </row>
    <row r="3" s="1" customFormat="1" ht="15" customHeight="1" spans="1:19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/>
      <c r="J3" s="7"/>
      <c r="K3" s="7"/>
      <c r="L3" s="7"/>
      <c r="M3" s="7"/>
      <c r="N3" s="7"/>
      <c r="O3" s="7"/>
      <c r="P3" s="7"/>
      <c r="Q3" s="7"/>
      <c r="R3" s="7" t="s">
        <v>14</v>
      </c>
      <c r="S3" s="7" t="s">
        <v>15</v>
      </c>
    </row>
    <row r="4" s="1" customFormat="1" ht="15" customHeight="1" spans="1:19">
      <c r="A4" s="7"/>
      <c r="B4" s="7"/>
      <c r="C4" s="7"/>
      <c r="D4" s="7"/>
      <c r="E4" s="7"/>
      <c r="F4" s="7"/>
      <c r="G4" s="7"/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7" t="s">
        <v>23</v>
      </c>
      <c r="P4" s="7" t="s">
        <v>24</v>
      </c>
      <c r="Q4" s="7" t="s">
        <v>25</v>
      </c>
      <c r="R4" s="7"/>
      <c r="S4" s="7"/>
    </row>
    <row r="5" s="1" customFormat="1" ht="15" customHeight="1" spans="1:19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" customHeight="1" spans="1:19">
      <c r="A6" s="8" t="s">
        <v>4</v>
      </c>
      <c r="B6" s="8">
        <v>1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9">
        <f>18542.75+1121.15</f>
        <v>19663.9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19663.9</v>
      </c>
      <c r="S6" s="8" t="s">
        <v>31</v>
      </c>
    </row>
    <row r="7" s="1" customFormat="1" ht="34" customHeight="1" spans="1:19">
      <c r="A7" s="8"/>
      <c r="B7" s="8">
        <v>2</v>
      </c>
      <c r="C7" s="8" t="s">
        <v>32</v>
      </c>
      <c r="D7" s="8" t="s">
        <v>33</v>
      </c>
      <c r="E7" s="8" t="s">
        <v>28</v>
      </c>
      <c r="F7" s="8" t="s">
        <v>29</v>
      </c>
      <c r="G7" s="8" t="s">
        <v>30</v>
      </c>
      <c r="H7" s="9">
        <f>22334.26+1276</f>
        <v>23610.26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23610.26</v>
      </c>
      <c r="S7" s="8" t="s">
        <v>31</v>
      </c>
    </row>
    <row r="8" s="1" customFormat="1" ht="23" customHeight="1" spans="1:19">
      <c r="A8" s="8"/>
      <c r="B8" s="8">
        <v>3</v>
      </c>
      <c r="C8" s="8" t="s">
        <v>34</v>
      </c>
      <c r="D8" s="8" t="s">
        <v>35</v>
      </c>
      <c r="E8" s="8" t="s">
        <v>28</v>
      </c>
      <c r="F8" s="8" t="s">
        <v>29</v>
      </c>
      <c r="G8" s="8" t="s">
        <v>30</v>
      </c>
      <c r="H8" s="9">
        <f>17360.65+1705.25</f>
        <v>19065.9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19065.9</v>
      </c>
      <c r="S8" s="8" t="s">
        <v>31</v>
      </c>
    </row>
    <row r="9" s="1" customFormat="1" ht="34" customHeight="1" spans="1:19">
      <c r="A9" s="8"/>
      <c r="B9" s="8">
        <v>4</v>
      </c>
      <c r="C9" s="8" t="s">
        <v>36</v>
      </c>
      <c r="D9" s="8" t="s">
        <v>37</v>
      </c>
      <c r="E9" s="8" t="s">
        <v>28</v>
      </c>
      <c r="F9" s="8" t="s">
        <v>29</v>
      </c>
      <c r="G9" s="8" t="s">
        <v>30</v>
      </c>
      <c r="H9" s="9">
        <f>544+69</f>
        <v>613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613</v>
      </c>
      <c r="S9" s="8" t="s">
        <v>31</v>
      </c>
    </row>
    <row r="10" s="1" customFormat="1" ht="23" customHeight="1" spans="1:19">
      <c r="A10" s="8"/>
      <c r="B10" s="8">
        <v>5</v>
      </c>
      <c r="C10" s="8" t="s">
        <v>38</v>
      </c>
      <c r="D10" s="8" t="s">
        <v>39</v>
      </c>
      <c r="E10" s="8" t="s">
        <v>28</v>
      </c>
      <c r="F10" s="8" t="s">
        <v>29</v>
      </c>
      <c r="G10" s="8" t="s">
        <v>30</v>
      </c>
      <c r="H10" s="9">
        <f>33176.15+5</f>
        <v>33181.15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33181.15</v>
      </c>
      <c r="S10" s="8" t="s">
        <v>31</v>
      </c>
    </row>
    <row r="11" s="1" customFormat="1" ht="23" customHeight="1" spans="1:19">
      <c r="A11" s="8"/>
      <c r="B11" s="8">
        <v>6</v>
      </c>
      <c r="C11" s="8" t="s">
        <v>40</v>
      </c>
      <c r="D11" s="8" t="s">
        <v>41</v>
      </c>
      <c r="E11" s="8" t="s">
        <v>28</v>
      </c>
      <c r="F11" s="8" t="s">
        <v>29</v>
      </c>
      <c r="G11" s="8" t="s">
        <v>30</v>
      </c>
      <c r="H11" s="9">
        <f>18842.71+1580.99</f>
        <v>20423.7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20423.7</v>
      </c>
      <c r="S11" s="8" t="s">
        <v>31</v>
      </c>
    </row>
    <row r="12" s="1" customFormat="1" ht="23" customHeight="1" spans="1:19">
      <c r="A12" s="8"/>
      <c r="B12" s="8">
        <v>7</v>
      </c>
      <c r="C12" s="8" t="s">
        <v>42</v>
      </c>
      <c r="D12" s="8" t="s">
        <v>43</v>
      </c>
      <c r="E12" s="8" t="s">
        <v>28</v>
      </c>
      <c r="F12" s="8" t="s">
        <v>29</v>
      </c>
      <c r="G12" s="8" t="s">
        <v>30</v>
      </c>
      <c r="H12" s="9">
        <f>4382.9+1901.3</f>
        <v>6284.2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6284.2</v>
      </c>
      <c r="S12" s="8" t="s">
        <v>31</v>
      </c>
    </row>
    <row r="13" s="1" customFormat="1" ht="34" customHeight="1" spans="1:19">
      <c r="A13" s="8"/>
      <c r="B13" s="8">
        <v>8</v>
      </c>
      <c r="C13" s="8" t="s">
        <v>44</v>
      </c>
      <c r="D13" s="8" t="s">
        <v>45</v>
      </c>
      <c r="E13" s="8" t="s">
        <v>28</v>
      </c>
      <c r="F13" s="8" t="s">
        <v>29</v>
      </c>
      <c r="G13" s="8" t="s">
        <v>30</v>
      </c>
      <c r="H13" s="9">
        <f>15649.18+167</f>
        <v>15816.18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15816.18</v>
      </c>
      <c r="S13" s="8" t="s">
        <v>31</v>
      </c>
    </row>
    <row r="14" s="1" customFormat="1" ht="23" customHeight="1" spans="1:19">
      <c r="A14" s="8"/>
      <c r="B14" s="8">
        <v>9</v>
      </c>
      <c r="C14" s="8" t="s">
        <v>46</v>
      </c>
      <c r="D14" s="8" t="s">
        <v>47</v>
      </c>
      <c r="E14" s="8" t="s">
        <v>28</v>
      </c>
      <c r="F14" s="8" t="s">
        <v>29</v>
      </c>
      <c r="G14" s="8" t="s">
        <v>30</v>
      </c>
      <c r="H14" s="9">
        <f>17848.8+1949.6</f>
        <v>19798.4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19798.4</v>
      </c>
      <c r="S14" s="8" t="s">
        <v>31</v>
      </c>
    </row>
    <row r="15" s="1" customFormat="1" ht="34" customHeight="1" spans="1:19">
      <c r="A15" s="8"/>
      <c r="B15" s="8">
        <v>10</v>
      </c>
      <c r="C15" s="8" t="s">
        <v>48</v>
      </c>
      <c r="D15" s="8" t="s">
        <v>49</v>
      </c>
      <c r="E15" s="8" t="s">
        <v>28</v>
      </c>
      <c r="F15" s="8" t="s">
        <v>29</v>
      </c>
      <c r="G15" s="8" t="s">
        <v>30</v>
      </c>
      <c r="H15" s="9">
        <f>23855.94+9640.4</f>
        <v>33496.34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33496.34</v>
      </c>
      <c r="S15" s="8" t="s">
        <v>31</v>
      </c>
    </row>
    <row r="16" s="1" customFormat="1" ht="34" customHeight="1" spans="1:19">
      <c r="A16" s="8"/>
      <c r="B16" s="8">
        <v>11</v>
      </c>
      <c r="C16" s="8" t="s">
        <v>50</v>
      </c>
      <c r="D16" s="8" t="s">
        <v>51</v>
      </c>
      <c r="E16" s="8" t="s">
        <v>28</v>
      </c>
      <c r="F16" s="8" t="s">
        <v>29</v>
      </c>
      <c r="G16" s="8" t="s">
        <v>30</v>
      </c>
      <c r="H16" s="9">
        <f>18285.16+1264.32</f>
        <v>19549.48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19549.48</v>
      </c>
      <c r="S16" s="8" t="s">
        <v>31</v>
      </c>
    </row>
    <row r="17" s="1" customFormat="1" ht="23" customHeight="1" spans="1:19">
      <c r="A17" s="8"/>
      <c r="B17" s="8">
        <v>12</v>
      </c>
      <c r="C17" s="8" t="s">
        <v>52</v>
      </c>
      <c r="D17" s="8" t="s">
        <v>53</v>
      </c>
      <c r="E17" s="8" t="s">
        <v>28</v>
      </c>
      <c r="F17" s="8" t="s">
        <v>29</v>
      </c>
      <c r="G17" s="8" t="s">
        <v>30</v>
      </c>
      <c r="H17" s="9">
        <f>1279.8+356</f>
        <v>1635.8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1635.8</v>
      </c>
      <c r="S17" s="8" t="s">
        <v>31</v>
      </c>
    </row>
    <row r="18" s="1" customFormat="1" ht="23" customHeight="1" spans="1:19">
      <c r="A18" s="8"/>
      <c r="B18" s="8">
        <v>13</v>
      </c>
      <c r="C18" s="8" t="s">
        <v>54</v>
      </c>
      <c r="D18" s="8" t="s">
        <v>55</v>
      </c>
      <c r="E18" s="8" t="s">
        <v>28</v>
      </c>
      <c r="F18" s="8" t="s">
        <v>29</v>
      </c>
      <c r="G18" s="8" t="s">
        <v>30</v>
      </c>
      <c r="H18" s="9">
        <f>3286.61+122.1</f>
        <v>3408.71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3408.71</v>
      </c>
      <c r="S18" s="8" t="s">
        <v>31</v>
      </c>
    </row>
    <row r="19" s="1" customFormat="1" ht="23" customHeight="1" spans="1:19">
      <c r="A19" s="8"/>
      <c r="B19" s="8">
        <v>14</v>
      </c>
      <c r="C19" s="8" t="s">
        <v>56</v>
      </c>
      <c r="D19" s="8" t="s">
        <v>57</v>
      </c>
      <c r="E19" s="8" t="s">
        <v>28</v>
      </c>
      <c r="F19" s="8" t="s">
        <v>29</v>
      </c>
      <c r="G19" s="8" t="s">
        <v>30</v>
      </c>
      <c r="H19" s="9">
        <f>3944.31+903.92</f>
        <v>4848.23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4848.23</v>
      </c>
      <c r="S19" s="8" t="s">
        <v>31</v>
      </c>
    </row>
    <row r="20" s="1" customFormat="1" ht="34" customHeight="1" spans="1:19">
      <c r="A20" s="8"/>
      <c r="B20" s="8">
        <v>15</v>
      </c>
      <c r="C20" s="8" t="s">
        <v>58</v>
      </c>
      <c r="D20" s="8" t="s">
        <v>59</v>
      </c>
      <c r="E20" s="8" t="s">
        <v>28</v>
      </c>
      <c r="F20" s="8" t="s">
        <v>29</v>
      </c>
      <c r="G20" s="8" t="s">
        <v>30</v>
      </c>
      <c r="H20" s="9">
        <f>3794.4+475.7</f>
        <v>4270.1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4270.1</v>
      </c>
      <c r="S20" s="8" t="s">
        <v>31</v>
      </c>
    </row>
    <row r="21" s="1" customFormat="1" ht="34" customHeight="1" spans="1:19">
      <c r="A21" s="8"/>
      <c r="B21" s="8">
        <v>16</v>
      </c>
      <c r="C21" s="8" t="s">
        <v>60</v>
      </c>
      <c r="D21" s="8" t="s">
        <v>61</v>
      </c>
      <c r="E21" s="8" t="s">
        <v>28</v>
      </c>
      <c r="F21" s="8" t="s">
        <v>29</v>
      </c>
      <c r="G21" s="8" t="s">
        <v>30</v>
      </c>
      <c r="H21" s="9">
        <f>8210.79+217.91</f>
        <v>8428.7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8428.7</v>
      </c>
      <c r="S21" s="8" t="s">
        <v>31</v>
      </c>
    </row>
    <row r="22" s="1" customFormat="1" ht="34" customHeight="1" spans="1:19">
      <c r="A22" s="8"/>
      <c r="B22" s="8">
        <v>17</v>
      </c>
      <c r="C22" s="8" t="s">
        <v>62</v>
      </c>
      <c r="D22" s="8" t="s">
        <v>63</v>
      </c>
      <c r="E22" s="8" t="s">
        <v>28</v>
      </c>
      <c r="F22" s="8" t="s">
        <v>29</v>
      </c>
      <c r="G22" s="8" t="s">
        <v>30</v>
      </c>
      <c r="H22" s="9">
        <f>4625.5+787.5</f>
        <v>5413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5413</v>
      </c>
      <c r="S22" s="8" t="s">
        <v>31</v>
      </c>
    </row>
    <row r="23" s="1" customFormat="1" ht="34" customHeight="1" spans="1:19">
      <c r="A23" s="8"/>
      <c r="B23" s="8">
        <v>18</v>
      </c>
      <c r="C23" s="8" t="s">
        <v>64</v>
      </c>
      <c r="D23" s="8" t="s">
        <v>65</v>
      </c>
      <c r="E23" s="8" t="s">
        <v>28</v>
      </c>
      <c r="F23" s="8" t="s">
        <v>29</v>
      </c>
      <c r="G23" s="8" t="s">
        <v>30</v>
      </c>
      <c r="H23" s="9">
        <f>1638.3+0</f>
        <v>1638.3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1638.3</v>
      </c>
      <c r="S23" s="8" t="s">
        <v>31</v>
      </c>
    </row>
    <row r="24" s="1" customFormat="1" ht="34" customHeight="1" spans="1:19">
      <c r="A24" s="8"/>
      <c r="B24" s="8">
        <v>19</v>
      </c>
      <c r="C24" s="8" t="s">
        <v>66</v>
      </c>
      <c r="D24" s="8" t="s">
        <v>67</v>
      </c>
      <c r="E24" s="8" t="s">
        <v>28</v>
      </c>
      <c r="F24" s="8" t="s">
        <v>29</v>
      </c>
      <c r="G24" s="8" t="s">
        <v>30</v>
      </c>
      <c r="H24" s="9">
        <f>2138+78.2</f>
        <v>2216.2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2216.2</v>
      </c>
      <c r="S24" s="8" t="s">
        <v>31</v>
      </c>
    </row>
    <row r="25" s="1" customFormat="1" ht="23" customHeight="1" spans="1:19">
      <c r="A25" s="8"/>
      <c r="B25" s="8">
        <v>20</v>
      </c>
      <c r="C25" s="8" t="s">
        <v>68</v>
      </c>
      <c r="D25" s="8" t="s">
        <v>69</v>
      </c>
      <c r="E25" s="8" t="s">
        <v>28</v>
      </c>
      <c r="F25" s="8" t="s">
        <v>29</v>
      </c>
      <c r="G25" s="8" t="s">
        <v>30</v>
      </c>
      <c r="H25" s="9">
        <f>45554.74+1279.54</f>
        <v>46834.28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46834.28</v>
      </c>
      <c r="S25" s="8" t="s">
        <v>31</v>
      </c>
    </row>
    <row r="26" s="1" customFormat="1" ht="34" customHeight="1" spans="1:19">
      <c r="A26" s="8"/>
      <c r="B26" s="8">
        <v>21</v>
      </c>
      <c r="C26" s="8" t="s">
        <v>70</v>
      </c>
      <c r="D26" s="8" t="s">
        <v>71</v>
      </c>
      <c r="E26" s="8" t="s">
        <v>28</v>
      </c>
      <c r="F26" s="8" t="s">
        <v>29</v>
      </c>
      <c r="G26" s="8" t="s">
        <v>30</v>
      </c>
      <c r="H26" s="9">
        <f>3064.1+244</f>
        <v>3308.1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3308.1</v>
      </c>
      <c r="S26" s="8" t="s">
        <v>31</v>
      </c>
    </row>
    <row r="27" s="1" customFormat="1" ht="23" customHeight="1" spans="1:19">
      <c r="A27" s="8"/>
      <c r="B27" s="8">
        <v>22</v>
      </c>
      <c r="C27" s="8" t="s">
        <v>72</v>
      </c>
      <c r="D27" s="8" t="s">
        <v>73</v>
      </c>
      <c r="E27" s="8" t="s">
        <v>28</v>
      </c>
      <c r="F27" s="8" t="s">
        <v>29</v>
      </c>
      <c r="G27" s="8" t="s">
        <v>30</v>
      </c>
      <c r="H27" s="9">
        <f>1700+703</f>
        <v>2403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2403</v>
      </c>
      <c r="S27" s="8" t="s">
        <v>31</v>
      </c>
    </row>
    <row r="28" s="1" customFormat="1" ht="45" customHeight="1" spans="1:19">
      <c r="A28" s="8"/>
      <c r="B28" s="8">
        <v>23</v>
      </c>
      <c r="C28" s="8" t="s">
        <v>74</v>
      </c>
      <c r="D28" s="8" t="s">
        <v>75</v>
      </c>
      <c r="E28" s="8" t="s">
        <v>28</v>
      </c>
      <c r="F28" s="8" t="s">
        <v>29</v>
      </c>
      <c r="G28" s="8" t="s">
        <v>30</v>
      </c>
      <c r="H28" s="9">
        <f>5238.36+1029.4</f>
        <v>6267.76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6267.76</v>
      </c>
      <c r="S28" s="8" t="s">
        <v>31</v>
      </c>
    </row>
    <row r="29" s="1" customFormat="1" ht="15" customHeight="1" spans="1:19">
      <c r="A29" s="8"/>
      <c r="B29" s="10" t="s">
        <v>76</v>
      </c>
      <c r="C29" s="10"/>
      <c r="D29" s="10"/>
      <c r="E29" s="10"/>
      <c r="F29" s="10"/>
      <c r="G29" s="10"/>
      <c r="H29" s="9">
        <f>275297.409999999+26877.28</f>
        <v>302174.689999999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302174.69</v>
      </c>
      <c r="S29" s="8" t="s">
        <v>4</v>
      </c>
    </row>
    <row r="30" s="1" customFormat="1" ht="15" customHeight="1" spans="1:19">
      <c r="A30" s="10" t="s">
        <v>77</v>
      </c>
      <c r="B30" s="10"/>
      <c r="C30" s="10"/>
      <c r="D30" s="10"/>
      <c r="E30" s="10"/>
      <c r="F30" s="10"/>
      <c r="G30" s="10"/>
      <c r="H30" s="9">
        <f t="shared" ref="H30:R30" si="0">SUM(H6:H28)</f>
        <v>302174.69</v>
      </c>
      <c r="I30" s="9">
        <f t="shared" si="0"/>
        <v>0</v>
      </c>
      <c r="J30" s="9">
        <f t="shared" si="0"/>
        <v>0</v>
      </c>
      <c r="K30" s="9">
        <f t="shared" si="0"/>
        <v>0</v>
      </c>
      <c r="L30" s="9">
        <f t="shared" si="0"/>
        <v>0</v>
      </c>
      <c r="M30" s="9">
        <f t="shared" si="0"/>
        <v>0</v>
      </c>
      <c r="N30" s="9">
        <f t="shared" si="0"/>
        <v>0</v>
      </c>
      <c r="O30" s="9">
        <f t="shared" si="0"/>
        <v>0</v>
      </c>
      <c r="P30" s="9">
        <f t="shared" si="0"/>
        <v>0</v>
      </c>
      <c r="Q30" s="9">
        <f t="shared" si="0"/>
        <v>0</v>
      </c>
      <c r="R30" s="9">
        <f t="shared" si="0"/>
        <v>302174.69</v>
      </c>
      <c r="S30" s="8" t="s">
        <v>4</v>
      </c>
    </row>
  </sheetData>
  <mergeCells count="28">
    <mergeCell ref="A1:S1"/>
    <mergeCell ref="B2:F2"/>
    <mergeCell ref="H2:K2"/>
    <mergeCell ref="M2:O2"/>
    <mergeCell ref="R2:S2"/>
    <mergeCell ref="H3:Q3"/>
    <mergeCell ref="B29:G29"/>
    <mergeCell ref="A30:G30"/>
    <mergeCell ref="A3:A5"/>
    <mergeCell ref="A6:A29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workbookViewId="0">
      <selection activeCell="H18" sqref="H18"/>
    </sheetView>
  </sheetViews>
  <sheetFormatPr defaultColWidth="9" defaultRowHeight="13.5"/>
  <cols>
    <col min="1" max="1" width="9.26666666666667" style="1" customWidth="1"/>
    <col min="2" max="2" width="5.125" style="1" customWidth="1"/>
    <col min="3" max="3" width="10.9833333333333" style="1" customWidth="1"/>
    <col min="4" max="4" width="12.2" style="1" customWidth="1"/>
    <col min="5" max="5" width="5.125" style="1" customWidth="1"/>
    <col min="6" max="6" width="7.44166666666667" style="1" customWidth="1"/>
    <col min="7" max="7" width="7.56666666666667" style="1" customWidth="1"/>
    <col min="8" max="14" width="9.75833333333333" style="1" customWidth="1"/>
    <col min="15" max="16" width="8.94166666666667" style="1" customWidth="1"/>
    <col min="17" max="17" width="8" style="1" hidden="1"/>
    <col min="18" max="18" width="10.575" style="1" customWidth="1"/>
    <col min="19" max="19" width="8.05" style="1" customWidth="1"/>
    <col min="20" max="16384" width="9" style="1"/>
  </cols>
  <sheetData>
    <row r="1" s="1" customFormat="1" ht="38.25" customHeight="1" spans="1:19">
      <c r="A1" s="2" t="s">
        <v>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15" customHeight="1" spans="1:19">
      <c r="A2" s="3" t="s">
        <v>1</v>
      </c>
      <c r="B2" s="4" t="s">
        <v>2</v>
      </c>
      <c r="C2" s="4"/>
      <c r="D2" s="4"/>
      <c r="E2" s="4"/>
      <c r="F2" s="4"/>
      <c r="G2" s="5"/>
      <c r="H2" s="6" t="s">
        <v>79</v>
      </c>
      <c r="I2" s="6"/>
      <c r="J2" s="6"/>
      <c r="K2" s="6"/>
      <c r="L2" s="3"/>
      <c r="M2" s="4"/>
      <c r="N2" s="4"/>
      <c r="O2" s="4"/>
      <c r="P2" s="11" t="s">
        <v>4</v>
      </c>
      <c r="Q2" s="11" t="s">
        <v>4</v>
      </c>
      <c r="R2" s="5" t="s">
        <v>5</v>
      </c>
      <c r="S2" s="5"/>
    </row>
    <row r="3" s="1" customFormat="1" ht="15" customHeight="1" spans="1:19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/>
      <c r="J3" s="7"/>
      <c r="K3" s="7"/>
      <c r="L3" s="7"/>
      <c r="M3" s="7"/>
      <c r="N3" s="7"/>
      <c r="O3" s="7"/>
      <c r="P3" s="7"/>
      <c r="Q3" s="7"/>
      <c r="R3" s="7" t="s">
        <v>14</v>
      </c>
      <c r="S3" s="7" t="s">
        <v>15</v>
      </c>
    </row>
    <row r="4" s="1" customFormat="1" ht="15" customHeight="1" spans="1:19">
      <c r="A4" s="7"/>
      <c r="B4" s="7"/>
      <c r="C4" s="7"/>
      <c r="D4" s="7"/>
      <c r="E4" s="7"/>
      <c r="F4" s="7"/>
      <c r="G4" s="7"/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7" t="s">
        <v>23</v>
      </c>
      <c r="P4" s="7" t="s">
        <v>24</v>
      </c>
      <c r="Q4" s="7" t="s">
        <v>25</v>
      </c>
      <c r="R4" s="7"/>
      <c r="S4" s="7"/>
    </row>
    <row r="5" s="1" customFormat="1" ht="15" customHeight="1" spans="1:19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" customHeight="1" spans="1:19">
      <c r="A6" s="8" t="s">
        <v>4</v>
      </c>
      <c r="B6" s="8">
        <v>1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80</v>
      </c>
      <c r="H6" s="9">
        <f>40036.08+2509.38</f>
        <v>42545.46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42545.46</v>
      </c>
      <c r="S6" s="8" t="s">
        <v>81</v>
      </c>
    </row>
    <row r="7" s="1" customFormat="1" ht="34" customHeight="1" spans="1:19">
      <c r="A7" s="8"/>
      <c r="B7" s="8">
        <v>2</v>
      </c>
      <c r="C7" s="8" t="s">
        <v>32</v>
      </c>
      <c r="D7" s="8" t="s">
        <v>33</v>
      </c>
      <c r="E7" s="8" t="s">
        <v>28</v>
      </c>
      <c r="F7" s="8" t="s">
        <v>29</v>
      </c>
      <c r="G7" s="8" t="s">
        <v>80</v>
      </c>
      <c r="H7" s="9">
        <f>41978.31+2467</f>
        <v>44445.31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44445.31</v>
      </c>
      <c r="S7" s="8" t="s">
        <v>81</v>
      </c>
    </row>
    <row r="8" s="1" customFormat="1" ht="23" customHeight="1" spans="1:19">
      <c r="A8" s="8"/>
      <c r="B8" s="8">
        <v>3</v>
      </c>
      <c r="C8" s="8" t="s">
        <v>34</v>
      </c>
      <c r="D8" s="8" t="s">
        <v>35</v>
      </c>
      <c r="E8" s="8" t="s">
        <v>28</v>
      </c>
      <c r="F8" s="8" t="s">
        <v>29</v>
      </c>
      <c r="G8" s="8" t="s">
        <v>80</v>
      </c>
      <c r="H8" s="9">
        <f>34440.89+2934.1</f>
        <v>37374.99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37374.99</v>
      </c>
      <c r="S8" s="8" t="s">
        <v>81</v>
      </c>
    </row>
    <row r="9" s="1" customFormat="1" ht="34" customHeight="1" spans="1:19">
      <c r="A9" s="8"/>
      <c r="B9" s="8">
        <v>4</v>
      </c>
      <c r="C9" s="8" t="s">
        <v>36</v>
      </c>
      <c r="D9" s="8" t="s">
        <v>37</v>
      </c>
      <c r="E9" s="8" t="s">
        <v>28</v>
      </c>
      <c r="F9" s="8" t="s">
        <v>29</v>
      </c>
      <c r="G9" s="8" t="s">
        <v>80</v>
      </c>
      <c r="H9" s="9">
        <f>2150+60</f>
        <v>2210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2210</v>
      </c>
      <c r="S9" s="8" t="s">
        <v>81</v>
      </c>
    </row>
    <row r="10" s="1" customFormat="1" ht="23" customHeight="1" spans="1:19">
      <c r="A10" s="8"/>
      <c r="B10" s="8">
        <v>5</v>
      </c>
      <c r="C10" s="8" t="s">
        <v>38</v>
      </c>
      <c r="D10" s="8" t="s">
        <v>39</v>
      </c>
      <c r="E10" s="8" t="s">
        <v>28</v>
      </c>
      <c r="F10" s="8" t="s">
        <v>29</v>
      </c>
      <c r="G10" s="8" t="s">
        <v>80</v>
      </c>
      <c r="H10" s="9">
        <f>57775.26+483.1</f>
        <v>58258.36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58258.36</v>
      </c>
      <c r="S10" s="8" t="s">
        <v>81</v>
      </c>
    </row>
    <row r="11" s="1" customFormat="1" ht="23" customHeight="1" spans="1:19">
      <c r="A11" s="8"/>
      <c r="B11" s="8">
        <v>6</v>
      </c>
      <c r="C11" s="8" t="s">
        <v>40</v>
      </c>
      <c r="D11" s="8" t="s">
        <v>41</v>
      </c>
      <c r="E11" s="8" t="s">
        <v>28</v>
      </c>
      <c r="F11" s="8" t="s">
        <v>29</v>
      </c>
      <c r="G11" s="8" t="s">
        <v>80</v>
      </c>
      <c r="H11" s="9">
        <f>28160.85+2237.1</f>
        <v>30397.95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30397.95</v>
      </c>
      <c r="S11" s="8" t="s">
        <v>81</v>
      </c>
    </row>
    <row r="12" s="1" customFormat="1" ht="23" customHeight="1" spans="1:19">
      <c r="A12" s="8"/>
      <c r="B12" s="8">
        <v>7</v>
      </c>
      <c r="C12" s="8" t="s">
        <v>42</v>
      </c>
      <c r="D12" s="8" t="s">
        <v>43</v>
      </c>
      <c r="E12" s="8" t="s">
        <v>28</v>
      </c>
      <c r="F12" s="8" t="s">
        <v>29</v>
      </c>
      <c r="G12" s="8" t="s">
        <v>80</v>
      </c>
      <c r="H12" s="9">
        <f>13640.44+3191.06</f>
        <v>16831.5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16831.5</v>
      </c>
      <c r="S12" s="8" t="s">
        <v>81</v>
      </c>
    </row>
    <row r="13" s="1" customFormat="1" ht="34" customHeight="1" spans="1:19">
      <c r="A13" s="8"/>
      <c r="B13" s="8">
        <v>8</v>
      </c>
      <c r="C13" s="8" t="s">
        <v>44</v>
      </c>
      <c r="D13" s="8" t="s">
        <v>45</v>
      </c>
      <c r="E13" s="8" t="s">
        <v>28</v>
      </c>
      <c r="F13" s="8" t="s">
        <v>29</v>
      </c>
      <c r="G13" s="8" t="s">
        <v>80</v>
      </c>
      <c r="H13" s="9">
        <f>30073.32+19.8</f>
        <v>30093.12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30093.12</v>
      </c>
      <c r="S13" s="8" t="s">
        <v>81</v>
      </c>
    </row>
    <row r="14" s="1" customFormat="1" ht="23" customHeight="1" spans="1:19">
      <c r="A14" s="8"/>
      <c r="B14" s="8">
        <v>9</v>
      </c>
      <c r="C14" s="8" t="s">
        <v>46</v>
      </c>
      <c r="D14" s="8" t="s">
        <v>47</v>
      </c>
      <c r="E14" s="8" t="s">
        <v>28</v>
      </c>
      <c r="F14" s="8" t="s">
        <v>29</v>
      </c>
      <c r="G14" s="8" t="s">
        <v>80</v>
      </c>
      <c r="H14" s="9">
        <f>55409.31+4221.19</f>
        <v>59630.5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59630.5</v>
      </c>
      <c r="S14" s="8" t="s">
        <v>81</v>
      </c>
    </row>
    <row r="15" s="1" customFormat="1" ht="34" customHeight="1" spans="1:19">
      <c r="A15" s="8"/>
      <c r="B15" s="8">
        <v>10</v>
      </c>
      <c r="C15" s="8" t="s">
        <v>48</v>
      </c>
      <c r="D15" s="8" t="s">
        <v>49</v>
      </c>
      <c r="E15" s="8" t="s">
        <v>28</v>
      </c>
      <c r="F15" s="8" t="s">
        <v>29</v>
      </c>
      <c r="G15" s="8" t="s">
        <v>80</v>
      </c>
      <c r="H15" s="9">
        <f>37356.14+12175.26</f>
        <v>49531.4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49531.4</v>
      </c>
      <c r="S15" s="8" t="s">
        <v>81</v>
      </c>
    </row>
    <row r="16" s="1" customFormat="1" ht="34" customHeight="1" spans="1:19">
      <c r="A16" s="8"/>
      <c r="B16" s="8">
        <v>11</v>
      </c>
      <c r="C16" s="8" t="s">
        <v>50</v>
      </c>
      <c r="D16" s="8" t="s">
        <v>51</v>
      </c>
      <c r="E16" s="8" t="s">
        <v>28</v>
      </c>
      <c r="F16" s="8" t="s">
        <v>29</v>
      </c>
      <c r="G16" s="8" t="s">
        <v>80</v>
      </c>
      <c r="H16" s="9">
        <f>32211.13+5318.38</f>
        <v>37529.51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37529.51</v>
      </c>
      <c r="S16" s="8" t="s">
        <v>81</v>
      </c>
    </row>
    <row r="17" s="1" customFormat="1" ht="23" customHeight="1" spans="1:19">
      <c r="A17" s="8"/>
      <c r="B17" s="8">
        <v>12</v>
      </c>
      <c r="C17" s="8" t="s">
        <v>52</v>
      </c>
      <c r="D17" s="8" t="s">
        <v>53</v>
      </c>
      <c r="E17" s="8" t="s">
        <v>28</v>
      </c>
      <c r="F17" s="8" t="s">
        <v>29</v>
      </c>
      <c r="G17" s="8" t="s">
        <v>80</v>
      </c>
      <c r="H17" s="9">
        <f>8274.9+3593.99</f>
        <v>11868.89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11868.89</v>
      </c>
      <c r="S17" s="8" t="s">
        <v>81</v>
      </c>
    </row>
    <row r="18" s="1" customFormat="1" ht="23" customHeight="1" spans="1:19">
      <c r="A18" s="8"/>
      <c r="B18" s="8">
        <v>13</v>
      </c>
      <c r="C18" s="8" t="s">
        <v>54</v>
      </c>
      <c r="D18" s="8" t="s">
        <v>55</v>
      </c>
      <c r="E18" s="8" t="s">
        <v>28</v>
      </c>
      <c r="F18" s="8" t="s">
        <v>29</v>
      </c>
      <c r="G18" s="8" t="s">
        <v>80</v>
      </c>
      <c r="H18" s="9">
        <f>5831.14+1516.48</f>
        <v>7347.62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7347.62</v>
      </c>
      <c r="S18" s="8" t="s">
        <v>81</v>
      </c>
    </row>
    <row r="19" s="1" customFormat="1" ht="23" customHeight="1" spans="1:19">
      <c r="A19" s="8"/>
      <c r="B19" s="8">
        <v>14</v>
      </c>
      <c r="C19" s="8" t="s">
        <v>56</v>
      </c>
      <c r="D19" s="8" t="s">
        <v>57</v>
      </c>
      <c r="E19" s="8" t="s">
        <v>28</v>
      </c>
      <c r="F19" s="8" t="s">
        <v>29</v>
      </c>
      <c r="G19" s="8" t="s">
        <v>80</v>
      </c>
      <c r="H19" s="9">
        <f>14431.84+1074.69</f>
        <v>15506.53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15506.53</v>
      </c>
      <c r="S19" s="8" t="s">
        <v>81</v>
      </c>
    </row>
    <row r="20" s="1" customFormat="1" ht="34" customHeight="1" spans="1:19">
      <c r="A20" s="8"/>
      <c r="B20" s="8">
        <v>15</v>
      </c>
      <c r="C20" s="8" t="s">
        <v>58</v>
      </c>
      <c r="D20" s="8" t="s">
        <v>59</v>
      </c>
      <c r="E20" s="8" t="s">
        <v>28</v>
      </c>
      <c r="F20" s="8" t="s">
        <v>29</v>
      </c>
      <c r="G20" s="8" t="s">
        <v>80</v>
      </c>
      <c r="H20" s="9">
        <f>9504.97+1603.12</f>
        <v>11108.09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11108.09</v>
      </c>
      <c r="S20" s="8" t="s">
        <v>81</v>
      </c>
    </row>
    <row r="21" s="1" customFormat="1" ht="34" customHeight="1" spans="1:19">
      <c r="A21" s="8"/>
      <c r="B21" s="8">
        <v>16</v>
      </c>
      <c r="C21" s="8" t="s">
        <v>60</v>
      </c>
      <c r="D21" s="8" t="s">
        <v>61</v>
      </c>
      <c r="E21" s="8" t="s">
        <v>28</v>
      </c>
      <c r="F21" s="8" t="s">
        <v>29</v>
      </c>
      <c r="G21" s="8" t="s">
        <v>80</v>
      </c>
      <c r="H21" s="9">
        <f>17830.53+196</f>
        <v>18026.53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18026.53</v>
      </c>
      <c r="S21" s="8" t="s">
        <v>81</v>
      </c>
    </row>
    <row r="22" s="1" customFormat="1" ht="34" customHeight="1" spans="1:19">
      <c r="A22" s="8"/>
      <c r="B22" s="8">
        <v>17</v>
      </c>
      <c r="C22" s="8" t="s">
        <v>62</v>
      </c>
      <c r="D22" s="8" t="s">
        <v>63</v>
      </c>
      <c r="E22" s="8" t="s">
        <v>28</v>
      </c>
      <c r="F22" s="8" t="s">
        <v>29</v>
      </c>
      <c r="G22" s="8" t="s">
        <v>80</v>
      </c>
      <c r="H22" s="9">
        <f>13714.3+1100</f>
        <v>14814.3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14814.3</v>
      </c>
      <c r="S22" s="8" t="s">
        <v>81</v>
      </c>
    </row>
    <row r="23" s="1" customFormat="1" ht="34" customHeight="1" spans="1:19">
      <c r="A23" s="8"/>
      <c r="B23" s="8">
        <v>18</v>
      </c>
      <c r="C23" s="8" t="s">
        <v>64</v>
      </c>
      <c r="D23" s="8" t="s">
        <v>65</v>
      </c>
      <c r="E23" s="8" t="s">
        <v>28</v>
      </c>
      <c r="F23" s="8" t="s">
        <v>29</v>
      </c>
      <c r="G23" s="8" t="s">
        <v>80</v>
      </c>
      <c r="H23" s="9">
        <f>4663.24+295.08</f>
        <v>4958.32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4958.32</v>
      </c>
      <c r="S23" s="8" t="s">
        <v>81</v>
      </c>
    </row>
    <row r="24" s="1" customFormat="1" ht="34" customHeight="1" spans="1:19">
      <c r="A24" s="8"/>
      <c r="B24" s="8">
        <v>19</v>
      </c>
      <c r="C24" s="8" t="s">
        <v>66</v>
      </c>
      <c r="D24" s="8" t="s">
        <v>67</v>
      </c>
      <c r="E24" s="8" t="s">
        <v>28</v>
      </c>
      <c r="F24" s="8" t="s">
        <v>29</v>
      </c>
      <c r="G24" s="8" t="s">
        <v>80</v>
      </c>
      <c r="H24" s="9">
        <f>9393.82+112.38</f>
        <v>9506.2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9506.2</v>
      </c>
      <c r="S24" s="8" t="s">
        <v>81</v>
      </c>
    </row>
    <row r="25" s="1" customFormat="1" ht="23" customHeight="1" spans="1:19">
      <c r="A25" s="8"/>
      <c r="B25" s="8">
        <v>20</v>
      </c>
      <c r="C25" s="8" t="s">
        <v>68</v>
      </c>
      <c r="D25" s="8" t="s">
        <v>69</v>
      </c>
      <c r="E25" s="8" t="s">
        <v>28</v>
      </c>
      <c r="F25" s="8" t="s">
        <v>29</v>
      </c>
      <c r="G25" s="8" t="s">
        <v>80</v>
      </c>
      <c r="H25" s="9">
        <f>89506.91+5740.91</f>
        <v>95247.82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95247.82</v>
      </c>
      <c r="S25" s="8" t="s">
        <v>81</v>
      </c>
    </row>
    <row r="26" s="1" customFormat="1" ht="34" customHeight="1" spans="1:19">
      <c r="A26" s="8"/>
      <c r="B26" s="8">
        <v>21</v>
      </c>
      <c r="C26" s="8" t="s">
        <v>70</v>
      </c>
      <c r="D26" s="8" t="s">
        <v>71</v>
      </c>
      <c r="E26" s="8" t="s">
        <v>28</v>
      </c>
      <c r="F26" s="8" t="s">
        <v>29</v>
      </c>
      <c r="G26" s="8" t="s">
        <v>80</v>
      </c>
      <c r="H26" s="9">
        <f>7607.88+269.6</f>
        <v>7877.48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7877.48</v>
      </c>
      <c r="S26" s="8" t="s">
        <v>81</v>
      </c>
    </row>
    <row r="27" s="1" customFormat="1" ht="23" customHeight="1" spans="1:19">
      <c r="A27" s="8"/>
      <c r="B27" s="8">
        <v>22</v>
      </c>
      <c r="C27" s="8" t="s">
        <v>72</v>
      </c>
      <c r="D27" s="8" t="s">
        <v>73</v>
      </c>
      <c r="E27" s="8" t="s">
        <v>28</v>
      </c>
      <c r="F27" s="8" t="s">
        <v>29</v>
      </c>
      <c r="G27" s="8" t="s">
        <v>80</v>
      </c>
      <c r="H27" s="9">
        <f>5930.03+523.1</f>
        <v>6453.13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6453.13</v>
      </c>
      <c r="S27" s="8" t="s">
        <v>81</v>
      </c>
    </row>
    <row r="28" s="1" customFormat="1" ht="45" customHeight="1" spans="1:19">
      <c r="A28" s="8"/>
      <c r="B28" s="8">
        <v>23</v>
      </c>
      <c r="C28" s="8" t="s">
        <v>74</v>
      </c>
      <c r="D28" s="8" t="s">
        <v>75</v>
      </c>
      <c r="E28" s="8" t="s">
        <v>28</v>
      </c>
      <c r="F28" s="8" t="s">
        <v>29</v>
      </c>
      <c r="G28" s="8" t="s">
        <v>80</v>
      </c>
      <c r="H28" s="9">
        <f>11316.25+1563.85</f>
        <v>12880.1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12880.1</v>
      </c>
      <c r="S28" s="8" t="s">
        <v>81</v>
      </c>
    </row>
    <row r="29" s="1" customFormat="1" ht="15" customHeight="1" spans="1:19">
      <c r="A29" s="8"/>
      <c r="B29" s="10" t="s">
        <v>76</v>
      </c>
      <c r="C29" s="10"/>
      <c r="D29" s="10"/>
      <c r="E29" s="10"/>
      <c r="F29" s="10"/>
      <c r="G29" s="10"/>
      <c r="H29" s="9">
        <f>571237.54+53205.57</f>
        <v>624443.11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624443.11</v>
      </c>
      <c r="S29" s="8" t="s">
        <v>4</v>
      </c>
    </row>
    <row r="30" s="1" customFormat="1" ht="15" customHeight="1" spans="1:19">
      <c r="A30" s="10" t="s">
        <v>77</v>
      </c>
      <c r="B30" s="10"/>
      <c r="C30" s="10"/>
      <c r="D30" s="10"/>
      <c r="E30" s="10"/>
      <c r="F30" s="10"/>
      <c r="G30" s="10"/>
      <c r="H30" s="9">
        <f t="shared" ref="H30:R30" si="0">SUM(H6:H28)</f>
        <v>624443.11</v>
      </c>
      <c r="I30" s="9">
        <f t="shared" si="0"/>
        <v>0</v>
      </c>
      <c r="J30" s="9">
        <f t="shared" si="0"/>
        <v>0</v>
      </c>
      <c r="K30" s="9">
        <f t="shared" si="0"/>
        <v>0</v>
      </c>
      <c r="L30" s="9">
        <f t="shared" si="0"/>
        <v>0</v>
      </c>
      <c r="M30" s="9">
        <f t="shared" si="0"/>
        <v>0</v>
      </c>
      <c r="N30" s="9">
        <f t="shared" si="0"/>
        <v>0</v>
      </c>
      <c r="O30" s="9">
        <f t="shared" si="0"/>
        <v>0</v>
      </c>
      <c r="P30" s="9">
        <f t="shared" si="0"/>
        <v>0</v>
      </c>
      <c r="Q30" s="9">
        <f t="shared" si="0"/>
        <v>0</v>
      </c>
      <c r="R30" s="9">
        <f t="shared" si="0"/>
        <v>624443.11</v>
      </c>
      <c r="S30" s="8" t="s">
        <v>4</v>
      </c>
    </row>
  </sheetData>
  <mergeCells count="28">
    <mergeCell ref="A1:S1"/>
    <mergeCell ref="B2:F2"/>
    <mergeCell ref="H2:K2"/>
    <mergeCell ref="M2:O2"/>
    <mergeCell ref="R2:S2"/>
    <mergeCell ref="H3:Q3"/>
    <mergeCell ref="B29:G29"/>
    <mergeCell ref="A30:G30"/>
    <mergeCell ref="A3:A5"/>
    <mergeCell ref="A6:A29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职工药店11月费用</vt:lpstr>
      <vt:lpstr>职工药店12月预付费用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2022-12-30T07:48:11Z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0D0A27006F674B09BE1039F7D3595F0C</vt:lpwstr>
  </property>
</Properties>
</file>