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765"/>
  </bookViews>
  <sheets>
    <sheet name="202301职工" sheetId="6" r:id="rId1"/>
    <sheet name="202212职工" sheetId="7" r:id="rId2"/>
    <sheet name="202301居民" sheetId="8" r:id="rId3"/>
  </sheets>
  <calcPr calcId="144525"/>
</workbook>
</file>

<file path=xl/sharedStrings.xml><?xml version="1.0" encoding="utf-8"?>
<sst xmlns="http://schemas.openxmlformats.org/spreadsheetml/2006/main" count="250" uniqueCount="81">
  <si>
    <t>昆明市医疗保险定点医药机构费用结算、内审、拨付明细表</t>
  </si>
  <si>
    <t>经办机构：</t>
  </si>
  <si>
    <t>经开区</t>
  </si>
  <si>
    <t>拨款时间：2023年2月24日</t>
  </si>
  <si>
    <t/>
  </si>
  <si>
    <t>单位：元</t>
  </si>
  <si>
    <t>上级机构</t>
  </si>
  <si>
    <t>序号</t>
  </si>
  <si>
    <t>机构编码</t>
  </si>
  <si>
    <t>机构名称</t>
  </si>
  <si>
    <t>险种</t>
  </si>
  <si>
    <t>结算类别</t>
  </si>
  <si>
    <t>费款所属期</t>
  </si>
  <si>
    <t>医保实际支付费用</t>
  </si>
  <si>
    <t>实付合计</t>
  </si>
  <si>
    <t>结算方式</t>
  </si>
  <si>
    <t>个人账户</t>
  </si>
  <si>
    <t>基本统筹基金支付</t>
  </si>
  <si>
    <t>离休保障基金支付</t>
  </si>
  <si>
    <t>大病统筹基金支付</t>
  </si>
  <si>
    <t>公务员补助</t>
  </si>
  <si>
    <t>在职医疗照顾人员补助</t>
  </si>
  <si>
    <t>退休医疗照顾人员补助</t>
  </si>
  <si>
    <t>医疗救助</t>
  </si>
  <si>
    <t>兜底保障</t>
  </si>
  <si>
    <t>财政补助</t>
  </si>
  <si>
    <t>P53011401063</t>
  </si>
  <si>
    <t>昆明康爵商贸有限公司康顺药店</t>
  </si>
  <si>
    <t>职工</t>
  </si>
  <si>
    <t>药店购药</t>
  </si>
  <si>
    <t>202301</t>
  </si>
  <si>
    <t>月结算</t>
  </si>
  <si>
    <t>P53011401066</t>
  </si>
  <si>
    <t>昆明民康药业有限公司经开区兴景逸园店</t>
  </si>
  <si>
    <t>P53011401190</t>
  </si>
  <si>
    <t>昆明橙尧药业有限公司</t>
  </si>
  <si>
    <t>P53011401227</t>
  </si>
  <si>
    <t>云南善本药业有限公司经开区怀信堂药店</t>
  </si>
  <si>
    <t>P53011401539</t>
  </si>
  <si>
    <t>昆明民康药业有限公司</t>
  </si>
  <si>
    <t>P53011402202</t>
  </si>
  <si>
    <t>昆明方振药业有限公司</t>
  </si>
  <si>
    <t>P53011402980</t>
  </si>
  <si>
    <t>昆明鸿济堂大药房新册店</t>
  </si>
  <si>
    <t>P53011403018</t>
  </si>
  <si>
    <t>昆明民康药业有限公司经开区东冲顶店</t>
  </si>
  <si>
    <t>P53011403194</t>
  </si>
  <si>
    <t>昆明康爵商贸有限公司康盛药店</t>
  </si>
  <si>
    <t>P53011403216</t>
  </si>
  <si>
    <t>云南龙马药业有限公司龙马大药房鸿仁堂华飞连锁店</t>
  </si>
  <si>
    <t>P53011403217</t>
  </si>
  <si>
    <t>云南龙马药业有限公司龙马大药房鸿仁堂大新册连锁店</t>
  </si>
  <si>
    <t>P53015400026</t>
  </si>
  <si>
    <t>云南亚美药业有限公司阿拉店</t>
  </si>
  <si>
    <t>P53015400027</t>
  </si>
  <si>
    <t>云南大康药业有限公司东盟森林店</t>
  </si>
  <si>
    <t>P53015400028</t>
  </si>
  <si>
    <t>云南大康药业有限公司佳逸盛景店</t>
  </si>
  <si>
    <t>P53015403445</t>
  </si>
  <si>
    <t>云南龙马药业有限公司龙马大药房鸿仁堂小新册连锁店</t>
  </si>
  <si>
    <t>P53015403876</t>
  </si>
  <si>
    <t>云南康福祥药业有限公司经开康惠馨苑店</t>
  </si>
  <si>
    <t>P53015403896</t>
  </si>
  <si>
    <t>云南万利药业有限公司昆明经开第一分公司</t>
  </si>
  <si>
    <t>P53015403909</t>
  </si>
  <si>
    <t>云南龙马药业有限公司龙马大药房鸿仁堂黄土坡连锁店</t>
  </si>
  <si>
    <t>P53015403910</t>
  </si>
  <si>
    <t>云南龙马药业有限公司龙马大药房鸿仁堂大冲连锁店</t>
  </si>
  <si>
    <t>P53015403914</t>
  </si>
  <si>
    <t>昆明御醉药业有限公司第七分公司</t>
  </si>
  <si>
    <t>P53015403915</t>
  </si>
  <si>
    <t>昆明御醉药业有限公司御醉第二分公司</t>
  </si>
  <si>
    <t>P53015403916</t>
  </si>
  <si>
    <t>昆明恒诚医药有限责任公司</t>
  </si>
  <si>
    <t>P53015403995</t>
  </si>
  <si>
    <t>云南龙马药业有限公司龙马大药房经开区东盟森林连锁店</t>
  </si>
  <si>
    <t>P53015404057</t>
  </si>
  <si>
    <t>昆明康韶药业有限公司大洛羊分店</t>
  </si>
  <si>
    <t>小计</t>
  </si>
  <si>
    <t>合计</t>
  </si>
  <si>
    <t>居民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</si>
</sst>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indexed="8"/>
      <name val="宋体"/>
      <charset val="134"/>
      <scheme val="minor"/>
    </font>
    <font>
      <b/>
      <sz val="16"/>
      <color rgb="FF333333"/>
      <name val="仿宋"/>
      <family val="3"/>
      <charset val="134"/>
    </font>
    <font>
      <sz val="9"/>
      <color rgb="FF000000"/>
      <name val="仿宋"/>
      <family val="3"/>
      <charset val="134"/>
    </font>
    <font>
      <b/>
      <sz val="9"/>
      <color rgb="FF000000"/>
      <name val="仿宋"/>
      <family val="3"/>
      <charset val="134"/>
    </font>
    <font>
      <b/>
      <sz val="10"/>
      <color rgb="FF000000"/>
      <name val="仿宋"/>
      <family val="3"/>
      <charset val="134"/>
    </font>
    <font>
      <sz val="9"/>
      <color rgb="FF333333"/>
      <name val="仿宋"/>
      <family val="3"/>
      <charset val="134"/>
    </font>
    <font>
      <b/>
      <sz val="9"/>
      <color rgb="FF333333"/>
      <name val="仿宋"/>
      <family val="3"/>
      <charset val="134"/>
    </font>
    <font>
      <sz val="9"/>
      <color rgb="FF333333"/>
      <name val="微软雅黑"/>
      <family val="2"/>
      <charset val="134"/>
    </font>
    <font>
      <sz val="9"/>
      <color rgb="FF333333"/>
      <name val="宋体"/>
      <charset val="134"/>
      <scheme val="minor"/>
    </font>
    <font>
      <b/>
      <sz val="9"/>
      <color rgb="FF333333"/>
      <name val="宋体"/>
      <charset val="134"/>
      <scheme val="minor"/>
    </font>
    <font>
      <b/>
      <sz val="16"/>
      <color rgb="FF333333"/>
      <name val="仿宋"/>
      <charset val="134"/>
    </font>
    <font>
      <sz val="9"/>
      <color rgb="FF000000"/>
      <name val="仿宋"/>
      <charset val="134"/>
    </font>
    <font>
      <b/>
      <sz val="9"/>
      <color rgb="FF000000"/>
      <name val="仿宋"/>
      <charset val="134"/>
    </font>
    <font>
      <b/>
      <sz val="10"/>
      <color rgb="FF000000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333333"/>
      </patternFill>
    </fill>
    <fill>
      <patternFill patternType="solid">
        <fgColor rgb="FFFFFFFF"/>
        <bgColor rgb="FF000000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4" fillId="11" borderId="6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23" borderId="9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33" fillId="7" borderId="6" applyNumberFormat="0" applyAlignment="0" applyProtection="0">
      <alignment vertical="center"/>
    </xf>
    <xf numFmtId="0" fontId="16" fillId="6" borderId="3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27">
    <xf numFmtId="0" fontId="0" fillId="0" borderId="0" xfId="0" applyFont="1">
      <alignment vertical="center"/>
    </xf>
    <xf numFmtId="0" fontId="0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1"/>
  <sheetViews>
    <sheetView tabSelected="1" workbookViewId="0">
      <selection activeCell="J13" sqref="J13"/>
    </sheetView>
  </sheetViews>
  <sheetFormatPr defaultColWidth="9" defaultRowHeight="13.5"/>
  <cols>
    <col min="1" max="1" width="9.26666666666667" style="16" customWidth="1"/>
    <col min="2" max="2" width="5.125" style="16" customWidth="1"/>
    <col min="3" max="3" width="10.9833333333333" style="16" customWidth="1"/>
    <col min="4" max="4" width="12.2" style="16" customWidth="1"/>
    <col min="5" max="5" width="5.125" style="16" customWidth="1"/>
    <col min="6" max="6" width="7.44166666666667" style="16" customWidth="1"/>
    <col min="7" max="7" width="7.56666666666667" style="16" customWidth="1"/>
    <col min="8" max="14" width="9.75833333333333" style="16" customWidth="1"/>
    <col min="15" max="16" width="8.94166666666667" style="16" customWidth="1"/>
    <col min="17" max="17" width="8" style="16" hidden="1"/>
    <col min="18" max="18" width="10.575" style="16" customWidth="1"/>
    <col min="19" max="19" width="8.05" style="16" customWidth="1"/>
    <col min="20" max="16384" width="9" style="16"/>
  </cols>
  <sheetData>
    <row r="1" s="16" customFormat="1" ht="38.25" customHeight="1" spans="1:19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="16" customFormat="1" ht="15" customHeight="1" spans="1:19">
      <c r="A2" s="18" t="s">
        <v>1</v>
      </c>
      <c r="B2" s="19" t="s">
        <v>2</v>
      </c>
      <c r="C2" s="19"/>
      <c r="D2" s="19"/>
      <c r="E2" s="19"/>
      <c r="F2" s="19"/>
      <c r="G2" s="20"/>
      <c r="H2" s="21" t="s">
        <v>3</v>
      </c>
      <c r="I2" s="21"/>
      <c r="J2" s="21"/>
      <c r="K2" s="21"/>
      <c r="L2" s="18"/>
      <c r="M2" s="19"/>
      <c r="N2" s="19"/>
      <c r="O2" s="19"/>
      <c r="P2" s="26" t="s">
        <v>4</v>
      </c>
      <c r="Q2" s="26" t="s">
        <v>4</v>
      </c>
      <c r="R2" s="20" t="s">
        <v>5</v>
      </c>
      <c r="S2" s="20"/>
    </row>
    <row r="3" s="16" customFormat="1" ht="15" customHeight="1" spans="1:19">
      <c r="A3" s="22" t="s">
        <v>6</v>
      </c>
      <c r="B3" s="22" t="s">
        <v>7</v>
      </c>
      <c r="C3" s="22" t="s">
        <v>8</v>
      </c>
      <c r="D3" s="22" t="s">
        <v>9</v>
      </c>
      <c r="E3" s="22" t="s">
        <v>10</v>
      </c>
      <c r="F3" s="22" t="s">
        <v>11</v>
      </c>
      <c r="G3" s="22" t="s">
        <v>12</v>
      </c>
      <c r="H3" s="22" t="s">
        <v>13</v>
      </c>
      <c r="I3" s="22"/>
      <c r="J3" s="22"/>
      <c r="K3" s="22"/>
      <c r="L3" s="22"/>
      <c r="M3" s="22"/>
      <c r="N3" s="22"/>
      <c r="O3" s="22"/>
      <c r="P3" s="22"/>
      <c r="Q3" s="22"/>
      <c r="R3" s="22" t="s">
        <v>14</v>
      </c>
      <c r="S3" s="22" t="s">
        <v>15</v>
      </c>
    </row>
    <row r="4" s="16" customFormat="1" ht="15" customHeight="1" spans="1:19">
      <c r="A4" s="22"/>
      <c r="B4" s="22"/>
      <c r="C4" s="22"/>
      <c r="D4" s="22"/>
      <c r="E4" s="22"/>
      <c r="F4" s="22"/>
      <c r="G4" s="22"/>
      <c r="H4" s="22" t="s">
        <v>16</v>
      </c>
      <c r="I4" s="22" t="s">
        <v>17</v>
      </c>
      <c r="J4" s="22" t="s">
        <v>18</v>
      </c>
      <c r="K4" s="22" t="s">
        <v>19</v>
      </c>
      <c r="L4" s="22" t="s">
        <v>20</v>
      </c>
      <c r="M4" s="22" t="s">
        <v>21</v>
      </c>
      <c r="N4" s="22" t="s">
        <v>22</v>
      </c>
      <c r="O4" s="22" t="s">
        <v>23</v>
      </c>
      <c r="P4" s="22" t="s">
        <v>24</v>
      </c>
      <c r="Q4" s="22" t="s">
        <v>25</v>
      </c>
      <c r="R4" s="22"/>
      <c r="S4" s="22"/>
    </row>
    <row r="5" s="16" customFormat="1" ht="15" customHeight="1" spans="1:19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</row>
    <row r="6" s="16" customFormat="1" ht="23" customHeight="1" spans="1:19">
      <c r="A6" s="23" t="s">
        <v>4</v>
      </c>
      <c r="B6" s="23">
        <v>1</v>
      </c>
      <c r="C6" s="23" t="s">
        <v>26</v>
      </c>
      <c r="D6" s="23" t="s">
        <v>27</v>
      </c>
      <c r="E6" s="23" t="s">
        <v>28</v>
      </c>
      <c r="F6" s="23" t="s">
        <v>29</v>
      </c>
      <c r="G6" s="23" t="s">
        <v>30</v>
      </c>
      <c r="H6" s="24">
        <f>20057.47+2513.13</f>
        <v>22570.6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22570.6</v>
      </c>
      <c r="S6" s="23" t="s">
        <v>31</v>
      </c>
    </row>
    <row r="7" s="16" customFormat="1" ht="34" customHeight="1" spans="1:19">
      <c r="A7" s="23"/>
      <c r="B7" s="23">
        <v>2</v>
      </c>
      <c r="C7" s="23" t="s">
        <v>32</v>
      </c>
      <c r="D7" s="23" t="s">
        <v>33</v>
      </c>
      <c r="E7" s="23" t="s">
        <v>28</v>
      </c>
      <c r="F7" s="23" t="s">
        <v>29</v>
      </c>
      <c r="G7" s="23" t="s">
        <v>30</v>
      </c>
      <c r="H7" s="24">
        <f>23501.02+1571.5</f>
        <v>25072.52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25072.52</v>
      </c>
      <c r="S7" s="23" t="s">
        <v>31</v>
      </c>
    </row>
    <row r="8" s="16" customFormat="1" ht="23" customHeight="1" spans="1:19">
      <c r="A8" s="23"/>
      <c r="B8" s="23">
        <v>3</v>
      </c>
      <c r="C8" s="23" t="s">
        <v>34</v>
      </c>
      <c r="D8" s="23" t="s">
        <v>35</v>
      </c>
      <c r="E8" s="23" t="s">
        <v>28</v>
      </c>
      <c r="F8" s="23" t="s">
        <v>29</v>
      </c>
      <c r="G8" s="23" t="s">
        <v>30</v>
      </c>
      <c r="H8" s="24">
        <f>8654.67+831.58</f>
        <v>9486.25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9486.25</v>
      </c>
      <c r="S8" s="23" t="s">
        <v>31</v>
      </c>
    </row>
    <row r="9" s="16" customFormat="1" ht="34" customHeight="1" spans="1:19">
      <c r="A9" s="23"/>
      <c r="B9" s="23">
        <v>4</v>
      </c>
      <c r="C9" s="23" t="s">
        <v>36</v>
      </c>
      <c r="D9" s="23" t="s">
        <v>37</v>
      </c>
      <c r="E9" s="23" t="s">
        <v>28</v>
      </c>
      <c r="F9" s="23" t="s">
        <v>29</v>
      </c>
      <c r="G9" s="23" t="s">
        <v>30</v>
      </c>
      <c r="H9" s="24">
        <f>775+0</f>
        <v>775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775</v>
      </c>
      <c r="S9" s="23" t="s">
        <v>31</v>
      </c>
    </row>
    <row r="10" s="16" customFormat="1" ht="23" customHeight="1" spans="1:19">
      <c r="A10" s="23"/>
      <c r="B10" s="23">
        <v>5</v>
      </c>
      <c r="C10" s="23" t="s">
        <v>38</v>
      </c>
      <c r="D10" s="23" t="s">
        <v>39</v>
      </c>
      <c r="E10" s="23" t="s">
        <v>28</v>
      </c>
      <c r="F10" s="23" t="s">
        <v>29</v>
      </c>
      <c r="G10" s="23" t="s">
        <v>30</v>
      </c>
      <c r="H10" s="24">
        <f>28775.89+165.8</f>
        <v>28941.69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28941.69</v>
      </c>
      <c r="S10" s="23" t="s">
        <v>31</v>
      </c>
    </row>
    <row r="11" s="16" customFormat="1" ht="23" customHeight="1" spans="1:19">
      <c r="A11" s="23"/>
      <c r="B11" s="23">
        <v>6</v>
      </c>
      <c r="C11" s="23" t="s">
        <v>40</v>
      </c>
      <c r="D11" s="23" t="s">
        <v>41</v>
      </c>
      <c r="E11" s="23" t="s">
        <v>28</v>
      </c>
      <c r="F11" s="23" t="s">
        <v>29</v>
      </c>
      <c r="G11" s="23" t="s">
        <v>30</v>
      </c>
      <c r="H11" s="24">
        <f>11630.73+1133.47</f>
        <v>12764.2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12764.2</v>
      </c>
      <c r="S11" s="23" t="s">
        <v>31</v>
      </c>
    </row>
    <row r="12" s="16" customFormat="1" ht="23" customHeight="1" spans="1:19">
      <c r="A12" s="23"/>
      <c r="B12" s="23">
        <v>7</v>
      </c>
      <c r="C12" s="23" t="s">
        <v>42</v>
      </c>
      <c r="D12" s="23" t="s">
        <v>43</v>
      </c>
      <c r="E12" s="23" t="s">
        <v>28</v>
      </c>
      <c r="F12" s="23" t="s">
        <v>29</v>
      </c>
      <c r="G12" s="23" t="s">
        <v>30</v>
      </c>
      <c r="H12" s="24">
        <f>5637.42+1827.08</f>
        <v>7464.5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7464.5</v>
      </c>
      <c r="S12" s="23" t="s">
        <v>31</v>
      </c>
    </row>
    <row r="13" s="16" customFormat="1" ht="34" customHeight="1" spans="1:19">
      <c r="A13" s="23"/>
      <c r="B13" s="23">
        <v>8</v>
      </c>
      <c r="C13" s="23" t="s">
        <v>44</v>
      </c>
      <c r="D13" s="23" t="s">
        <v>45</v>
      </c>
      <c r="E13" s="23" t="s">
        <v>28</v>
      </c>
      <c r="F13" s="23" t="s">
        <v>29</v>
      </c>
      <c r="G13" s="23" t="s">
        <v>30</v>
      </c>
      <c r="H13" s="24">
        <f>11770.25+66.5</f>
        <v>11836.75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11836.75</v>
      </c>
      <c r="S13" s="23" t="s">
        <v>31</v>
      </c>
    </row>
    <row r="14" s="16" customFormat="1" ht="23" customHeight="1" spans="1:19">
      <c r="A14" s="23"/>
      <c r="B14" s="23">
        <v>9</v>
      </c>
      <c r="C14" s="23" t="s">
        <v>46</v>
      </c>
      <c r="D14" s="23" t="s">
        <v>47</v>
      </c>
      <c r="E14" s="23" t="s">
        <v>28</v>
      </c>
      <c r="F14" s="23" t="s">
        <v>29</v>
      </c>
      <c r="G14" s="23" t="s">
        <v>30</v>
      </c>
      <c r="H14" s="24">
        <f>26405.84+2797.72</f>
        <v>29203.56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29203.56</v>
      </c>
      <c r="S14" s="23" t="s">
        <v>31</v>
      </c>
    </row>
    <row r="15" s="16" customFormat="1" ht="34" customHeight="1" spans="1:19">
      <c r="A15" s="23"/>
      <c r="B15" s="23">
        <v>10</v>
      </c>
      <c r="C15" s="23" t="s">
        <v>48</v>
      </c>
      <c r="D15" s="23" t="s">
        <v>49</v>
      </c>
      <c r="E15" s="23" t="s">
        <v>28</v>
      </c>
      <c r="F15" s="23" t="s">
        <v>29</v>
      </c>
      <c r="G15" s="23" t="s">
        <v>30</v>
      </c>
      <c r="H15" s="24">
        <f>14390.31+9060.06</f>
        <v>23450.37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23450.37</v>
      </c>
      <c r="S15" s="23" t="s">
        <v>31</v>
      </c>
    </row>
    <row r="16" s="16" customFormat="1" ht="34" customHeight="1" spans="1:19">
      <c r="A16" s="23"/>
      <c r="B16" s="23">
        <v>11</v>
      </c>
      <c r="C16" s="23" t="s">
        <v>50</v>
      </c>
      <c r="D16" s="23" t="s">
        <v>51</v>
      </c>
      <c r="E16" s="23" t="s">
        <v>28</v>
      </c>
      <c r="F16" s="23" t="s">
        <v>29</v>
      </c>
      <c r="G16" s="23" t="s">
        <v>30</v>
      </c>
      <c r="H16" s="24">
        <f>15904.98+2787.82</f>
        <v>18692.8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18692.8</v>
      </c>
      <c r="S16" s="23" t="s">
        <v>31</v>
      </c>
    </row>
    <row r="17" s="16" customFormat="1" ht="23" customHeight="1" spans="1:19">
      <c r="A17" s="23"/>
      <c r="B17" s="23">
        <v>12</v>
      </c>
      <c r="C17" s="23" t="s">
        <v>52</v>
      </c>
      <c r="D17" s="23" t="s">
        <v>53</v>
      </c>
      <c r="E17" s="23" t="s">
        <v>28</v>
      </c>
      <c r="F17" s="23" t="s">
        <v>29</v>
      </c>
      <c r="G17" s="23" t="s">
        <v>30</v>
      </c>
      <c r="H17" s="24">
        <f>2791.3+1242</f>
        <v>4033.3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4033.3</v>
      </c>
      <c r="S17" s="23" t="s">
        <v>31</v>
      </c>
    </row>
    <row r="18" s="16" customFormat="1" ht="23" customHeight="1" spans="1:19">
      <c r="A18" s="23"/>
      <c r="B18" s="23">
        <v>13</v>
      </c>
      <c r="C18" s="23" t="s">
        <v>54</v>
      </c>
      <c r="D18" s="23" t="s">
        <v>55</v>
      </c>
      <c r="E18" s="23" t="s">
        <v>28</v>
      </c>
      <c r="F18" s="23" t="s">
        <v>29</v>
      </c>
      <c r="G18" s="23" t="s">
        <v>30</v>
      </c>
      <c r="H18" s="24">
        <f>3625.31+0</f>
        <v>3625.31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3625.31</v>
      </c>
      <c r="S18" s="23" t="s">
        <v>31</v>
      </c>
    </row>
    <row r="19" s="16" customFormat="1" ht="23" customHeight="1" spans="1:19">
      <c r="A19" s="23"/>
      <c r="B19" s="23">
        <v>14</v>
      </c>
      <c r="C19" s="23" t="s">
        <v>56</v>
      </c>
      <c r="D19" s="23" t="s">
        <v>57</v>
      </c>
      <c r="E19" s="23" t="s">
        <v>28</v>
      </c>
      <c r="F19" s="23" t="s">
        <v>29</v>
      </c>
      <c r="G19" s="23" t="s">
        <v>30</v>
      </c>
      <c r="H19" s="24">
        <f>9269.42+809.95</f>
        <v>10079.37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10079.37</v>
      </c>
      <c r="S19" s="23" t="s">
        <v>31</v>
      </c>
    </row>
    <row r="20" s="16" customFormat="1" ht="34" customHeight="1" spans="1:19">
      <c r="A20" s="23"/>
      <c r="B20" s="23">
        <v>15</v>
      </c>
      <c r="C20" s="23" t="s">
        <v>58</v>
      </c>
      <c r="D20" s="23" t="s">
        <v>59</v>
      </c>
      <c r="E20" s="23" t="s">
        <v>28</v>
      </c>
      <c r="F20" s="23" t="s">
        <v>29</v>
      </c>
      <c r="G20" s="23" t="s">
        <v>30</v>
      </c>
      <c r="H20" s="24">
        <f>4557.74+635.06</f>
        <v>5192.8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5192.8</v>
      </c>
      <c r="S20" s="23" t="s">
        <v>31</v>
      </c>
    </row>
    <row r="21" s="16" customFormat="1" ht="34" customHeight="1" spans="1:19">
      <c r="A21" s="23"/>
      <c r="B21" s="23">
        <v>16</v>
      </c>
      <c r="C21" s="23" t="s">
        <v>60</v>
      </c>
      <c r="D21" s="23" t="s">
        <v>61</v>
      </c>
      <c r="E21" s="23" t="s">
        <v>28</v>
      </c>
      <c r="F21" s="23" t="s">
        <v>29</v>
      </c>
      <c r="G21" s="23" t="s">
        <v>30</v>
      </c>
      <c r="H21" s="24">
        <f>4708.6+112.2</f>
        <v>4820.8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4820.8</v>
      </c>
      <c r="S21" s="23" t="s">
        <v>31</v>
      </c>
    </row>
    <row r="22" s="16" customFormat="1" ht="34" customHeight="1" spans="1:19">
      <c r="A22" s="23"/>
      <c r="B22" s="23">
        <v>17</v>
      </c>
      <c r="C22" s="23" t="s">
        <v>62</v>
      </c>
      <c r="D22" s="23" t="s">
        <v>63</v>
      </c>
      <c r="E22" s="23" t="s">
        <v>28</v>
      </c>
      <c r="F22" s="23" t="s">
        <v>29</v>
      </c>
      <c r="G22" s="23" t="s">
        <v>30</v>
      </c>
      <c r="H22" s="24">
        <f>4550.73+999.57</f>
        <v>5550.3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5550.3</v>
      </c>
      <c r="S22" s="23" t="s">
        <v>31</v>
      </c>
    </row>
    <row r="23" s="16" customFormat="1" ht="34" customHeight="1" spans="1:19">
      <c r="A23" s="23"/>
      <c r="B23" s="23">
        <v>18</v>
      </c>
      <c r="C23" s="23" t="s">
        <v>64</v>
      </c>
      <c r="D23" s="23" t="s">
        <v>65</v>
      </c>
      <c r="E23" s="23" t="s">
        <v>28</v>
      </c>
      <c r="F23" s="23" t="s">
        <v>29</v>
      </c>
      <c r="G23" s="23" t="s">
        <v>30</v>
      </c>
      <c r="H23" s="24">
        <f>1032.2+0</f>
        <v>1032.2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1032.2</v>
      </c>
      <c r="S23" s="23" t="s">
        <v>31</v>
      </c>
    </row>
    <row r="24" s="16" customFormat="1" ht="34" customHeight="1" spans="1:19">
      <c r="A24" s="23"/>
      <c r="B24" s="23">
        <v>19</v>
      </c>
      <c r="C24" s="23" t="s">
        <v>66</v>
      </c>
      <c r="D24" s="23" t="s">
        <v>67</v>
      </c>
      <c r="E24" s="23" t="s">
        <v>28</v>
      </c>
      <c r="F24" s="23" t="s">
        <v>29</v>
      </c>
      <c r="G24" s="23" t="s">
        <v>30</v>
      </c>
      <c r="H24" s="24">
        <f>5557.36+626.04</f>
        <v>6183.4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6183.4</v>
      </c>
      <c r="S24" s="23" t="s">
        <v>31</v>
      </c>
    </row>
    <row r="25" s="16" customFormat="1" ht="23" customHeight="1" spans="1:19">
      <c r="A25" s="23"/>
      <c r="B25" s="23">
        <v>20</v>
      </c>
      <c r="C25" s="23" t="s">
        <v>68</v>
      </c>
      <c r="D25" s="23" t="s">
        <v>69</v>
      </c>
      <c r="E25" s="23" t="s">
        <v>28</v>
      </c>
      <c r="F25" s="23" t="s">
        <v>29</v>
      </c>
      <c r="G25" s="23" t="s">
        <v>30</v>
      </c>
      <c r="H25" s="24">
        <f>22436.98+1332.11</f>
        <v>23769.09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23769.09</v>
      </c>
      <c r="S25" s="23" t="s">
        <v>31</v>
      </c>
    </row>
    <row r="26" s="16" customFormat="1" ht="34" customHeight="1" spans="1:19">
      <c r="A26" s="23"/>
      <c r="B26" s="23">
        <v>21</v>
      </c>
      <c r="C26" s="23" t="s">
        <v>70</v>
      </c>
      <c r="D26" s="23" t="s">
        <v>71</v>
      </c>
      <c r="E26" s="23" t="s">
        <v>28</v>
      </c>
      <c r="F26" s="23" t="s">
        <v>29</v>
      </c>
      <c r="G26" s="23" t="s">
        <v>30</v>
      </c>
      <c r="H26" s="24">
        <f>2267.2+44</f>
        <v>2311.2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2311.2</v>
      </c>
      <c r="S26" s="23" t="s">
        <v>31</v>
      </c>
    </row>
    <row r="27" s="16" customFormat="1" ht="23" customHeight="1" spans="1:19">
      <c r="A27" s="23"/>
      <c r="B27" s="23">
        <v>22</v>
      </c>
      <c r="C27" s="23" t="s">
        <v>72</v>
      </c>
      <c r="D27" s="23" t="s">
        <v>73</v>
      </c>
      <c r="E27" s="23" t="s">
        <v>28</v>
      </c>
      <c r="F27" s="23" t="s">
        <v>29</v>
      </c>
      <c r="G27" s="23" t="s">
        <v>30</v>
      </c>
      <c r="H27" s="24">
        <f>2121.3+177.5</f>
        <v>2298.8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2298.8</v>
      </c>
      <c r="S27" s="23" t="s">
        <v>31</v>
      </c>
    </row>
    <row r="28" s="16" customFormat="1" ht="45" customHeight="1" spans="1:19">
      <c r="A28" s="23"/>
      <c r="B28" s="23">
        <v>23</v>
      </c>
      <c r="C28" s="23" t="s">
        <v>74</v>
      </c>
      <c r="D28" s="23" t="s">
        <v>75</v>
      </c>
      <c r="E28" s="23" t="s">
        <v>28</v>
      </c>
      <c r="F28" s="23" t="s">
        <v>29</v>
      </c>
      <c r="G28" s="23" t="s">
        <v>30</v>
      </c>
      <c r="H28" s="24">
        <f>7618.88+1859.3</f>
        <v>9478.18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9478.18</v>
      </c>
      <c r="S28" s="23" t="s">
        <v>31</v>
      </c>
    </row>
    <row r="29" s="16" customFormat="1" ht="23" customHeight="1" spans="1:19">
      <c r="A29" s="23"/>
      <c r="B29" s="23">
        <v>24</v>
      </c>
      <c r="C29" s="23" t="s">
        <v>76</v>
      </c>
      <c r="D29" s="23" t="s">
        <v>77</v>
      </c>
      <c r="E29" s="23" t="s">
        <v>28</v>
      </c>
      <c r="F29" s="23" t="s">
        <v>29</v>
      </c>
      <c r="G29" s="23" t="s">
        <v>30</v>
      </c>
      <c r="H29" s="24">
        <f>270.4+0</f>
        <v>270.4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270.4</v>
      </c>
      <c r="S29" s="23" t="s">
        <v>31</v>
      </c>
    </row>
    <row r="30" s="16" customFormat="1" ht="15" customHeight="1" spans="1:19">
      <c r="A30" s="23"/>
      <c r="B30" s="25" t="s">
        <v>78</v>
      </c>
      <c r="C30" s="25"/>
      <c r="D30" s="25"/>
      <c r="E30" s="25"/>
      <c r="F30" s="25"/>
      <c r="G30" s="25"/>
      <c r="H30" s="24">
        <f>238311+30592.39</f>
        <v>268903.39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268903.39</v>
      </c>
      <c r="S30" s="23" t="s">
        <v>4</v>
      </c>
    </row>
    <row r="31" s="16" customFormat="1" ht="15" customHeight="1" spans="1:19">
      <c r="A31" s="25" t="s">
        <v>79</v>
      </c>
      <c r="B31" s="25"/>
      <c r="C31" s="25"/>
      <c r="D31" s="25"/>
      <c r="E31" s="25"/>
      <c r="F31" s="25"/>
      <c r="G31" s="25"/>
      <c r="H31" s="24">
        <f t="shared" ref="H31:R31" si="0">SUM(H6:H29)</f>
        <v>268903.39</v>
      </c>
      <c r="I31" s="24">
        <f t="shared" si="0"/>
        <v>0</v>
      </c>
      <c r="J31" s="24">
        <f t="shared" si="0"/>
        <v>0</v>
      </c>
      <c r="K31" s="24">
        <f t="shared" si="0"/>
        <v>0</v>
      </c>
      <c r="L31" s="24">
        <f t="shared" si="0"/>
        <v>0</v>
      </c>
      <c r="M31" s="24">
        <f t="shared" si="0"/>
        <v>0</v>
      </c>
      <c r="N31" s="24">
        <f t="shared" si="0"/>
        <v>0</v>
      </c>
      <c r="O31" s="24">
        <f t="shared" si="0"/>
        <v>0</v>
      </c>
      <c r="P31" s="24">
        <f t="shared" si="0"/>
        <v>0</v>
      </c>
      <c r="Q31" s="24">
        <f t="shared" si="0"/>
        <v>0</v>
      </c>
      <c r="R31" s="24">
        <f t="shared" si="0"/>
        <v>268903.39</v>
      </c>
      <c r="S31" s="23" t="s">
        <v>4</v>
      </c>
    </row>
  </sheetData>
  <mergeCells count="28">
    <mergeCell ref="A1:S1"/>
    <mergeCell ref="B2:F2"/>
    <mergeCell ref="H2:K2"/>
    <mergeCell ref="M2:O2"/>
    <mergeCell ref="R2:S2"/>
    <mergeCell ref="H3:Q3"/>
    <mergeCell ref="B30:G30"/>
    <mergeCell ref="A31:G31"/>
    <mergeCell ref="A3:A5"/>
    <mergeCell ref="A6:A30"/>
    <mergeCell ref="B3:B5"/>
    <mergeCell ref="C3:C5"/>
    <mergeCell ref="D3:D5"/>
    <mergeCell ref="E3:E5"/>
    <mergeCell ref="F3:F5"/>
    <mergeCell ref="G3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3:R5"/>
    <mergeCell ref="S3:S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selection activeCell="M16" sqref="M16"/>
    </sheetView>
  </sheetViews>
  <sheetFormatPr defaultColWidth="9" defaultRowHeight="13.5" outlineLevelRow="7"/>
  <cols>
    <col min="1" max="1" width="9.26666666666667" style="1" customWidth="1"/>
    <col min="2" max="2" width="5.125" style="1" customWidth="1"/>
    <col min="3" max="3" width="10.9833333333333" style="1" customWidth="1"/>
    <col min="4" max="4" width="12.2" style="1" customWidth="1"/>
    <col min="5" max="5" width="5.125" style="1" customWidth="1"/>
    <col min="6" max="6" width="7.44166666666667" style="1" customWidth="1"/>
    <col min="7" max="7" width="7.56666666666667" style="1" customWidth="1"/>
    <col min="8" max="14" width="9.75833333333333" style="1" customWidth="1"/>
    <col min="15" max="16" width="8.94166666666667" style="1" customWidth="1"/>
    <col min="17" max="17" width="8" style="1" hidden="1"/>
    <col min="18" max="18" width="10.575" style="1" customWidth="1"/>
    <col min="19" max="19" width="8.05" style="1" customWidth="1"/>
    <col min="20" max="16384" width="9" style="1"/>
  </cols>
  <sheetData>
    <row r="1" s="1" customFormat="1" ht="38.25" customHeight="1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="1" customFormat="1" ht="15" customHeight="1" spans="1:19">
      <c r="A2" s="3" t="s">
        <v>1</v>
      </c>
      <c r="B2" s="4" t="s">
        <v>2</v>
      </c>
      <c r="C2" s="4"/>
      <c r="D2" s="4"/>
      <c r="E2" s="4"/>
      <c r="F2" s="4"/>
      <c r="G2" s="5"/>
      <c r="H2" s="6" t="s">
        <v>3</v>
      </c>
      <c r="I2" s="6"/>
      <c r="J2" s="6"/>
      <c r="K2" s="6"/>
      <c r="L2" s="3"/>
      <c r="M2" s="4"/>
      <c r="N2" s="4"/>
      <c r="O2" s="4"/>
      <c r="P2" s="11" t="s">
        <v>4</v>
      </c>
      <c r="Q2" s="11" t="s">
        <v>4</v>
      </c>
      <c r="R2" s="5" t="s">
        <v>5</v>
      </c>
      <c r="S2" s="5"/>
    </row>
    <row r="3" s="1" customFormat="1" ht="15" customHeight="1" spans="1:19">
      <c r="A3" s="7" t="s">
        <v>6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7" t="s">
        <v>13</v>
      </c>
      <c r="I3" s="7"/>
      <c r="J3" s="7"/>
      <c r="K3" s="7"/>
      <c r="L3" s="7"/>
      <c r="M3" s="7"/>
      <c r="N3" s="7"/>
      <c r="O3" s="7"/>
      <c r="P3" s="7"/>
      <c r="Q3" s="7"/>
      <c r="R3" s="7" t="s">
        <v>14</v>
      </c>
      <c r="S3" s="7" t="s">
        <v>15</v>
      </c>
    </row>
    <row r="4" s="1" customFormat="1" ht="15" customHeight="1" spans="1:19">
      <c r="A4" s="7"/>
      <c r="B4" s="7"/>
      <c r="C4" s="7"/>
      <c r="D4" s="7"/>
      <c r="E4" s="7"/>
      <c r="F4" s="7"/>
      <c r="G4" s="7"/>
      <c r="H4" s="7" t="s">
        <v>16</v>
      </c>
      <c r="I4" s="7" t="s">
        <v>17</v>
      </c>
      <c r="J4" s="7" t="s">
        <v>18</v>
      </c>
      <c r="K4" s="7" t="s">
        <v>19</v>
      </c>
      <c r="L4" s="7" t="s">
        <v>20</v>
      </c>
      <c r="M4" s="7" t="s">
        <v>21</v>
      </c>
      <c r="N4" s="7" t="s">
        <v>22</v>
      </c>
      <c r="O4" s="7" t="s">
        <v>23</v>
      </c>
      <c r="P4" s="7" t="s">
        <v>24</v>
      </c>
      <c r="Q4" s="7" t="s">
        <v>25</v>
      </c>
      <c r="R4" s="7"/>
      <c r="S4" s="7"/>
    </row>
    <row r="5" s="1" customFormat="1" ht="15" customHeight="1" spans="1:19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="1" customFormat="1" ht="23" customHeight="1" spans="1:19">
      <c r="A6" s="13"/>
      <c r="B6" s="13">
        <v>1</v>
      </c>
      <c r="C6" s="13" t="s">
        <v>76</v>
      </c>
      <c r="D6" s="13" t="s">
        <v>77</v>
      </c>
      <c r="E6" s="13" t="s">
        <v>28</v>
      </c>
      <c r="F6" s="13" t="s">
        <v>29</v>
      </c>
      <c r="G6" s="13">
        <v>202212</v>
      </c>
      <c r="H6" s="14">
        <v>10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  <c r="R6" s="14">
        <v>10</v>
      </c>
      <c r="S6" s="13" t="s">
        <v>31</v>
      </c>
    </row>
    <row r="7" s="1" customFormat="1" ht="15" customHeight="1" spans="1:19">
      <c r="A7" s="13"/>
      <c r="B7" s="15" t="s">
        <v>78</v>
      </c>
      <c r="C7" s="15"/>
      <c r="D7" s="15"/>
      <c r="E7" s="15"/>
      <c r="F7" s="15"/>
      <c r="G7" s="15"/>
      <c r="H7" s="14">
        <f>SUM(H6)</f>
        <v>10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f>SUM(R6)</f>
        <v>10</v>
      </c>
      <c r="S7" s="13" t="s">
        <v>4</v>
      </c>
    </row>
    <row r="8" s="1" customFormat="1" ht="15" customHeight="1" spans="1:19">
      <c r="A8" s="15" t="s">
        <v>79</v>
      </c>
      <c r="B8" s="15"/>
      <c r="C8" s="15"/>
      <c r="D8" s="15"/>
      <c r="E8" s="15"/>
      <c r="F8" s="15"/>
      <c r="G8" s="15"/>
      <c r="H8" s="14">
        <f t="shared" ref="H8:R8" si="0">SUM(H6:H6)</f>
        <v>10</v>
      </c>
      <c r="I8" s="14">
        <f t="shared" si="0"/>
        <v>0</v>
      </c>
      <c r="J8" s="14">
        <f t="shared" si="0"/>
        <v>0</v>
      </c>
      <c r="K8" s="14">
        <f t="shared" si="0"/>
        <v>0</v>
      </c>
      <c r="L8" s="14">
        <f t="shared" si="0"/>
        <v>0</v>
      </c>
      <c r="M8" s="14">
        <f t="shared" si="0"/>
        <v>0</v>
      </c>
      <c r="N8" s="14">
        <f t="shared" si="0"/>
        <v>0</v>
      </c>
      <c r="O8" s="14">
        <f t="shared" si="0"/>
        <v>0</v>
      </c>
      <c r="P8" s="14">
        <f t="shared" si="0"/>
        <v>0</v>
      </c>
      <c r="Q8" s="14">
        <f t="shared" si="0"/>
        <v>0</v>
      </c>
      <c r="R8" s="14">
        <f t="shared" si="0"/>
        <v>10</v>
      </c>
      <c r="S8" s="13" t="s">
        <v>4</v>
      </c>
    </row>
  </sheetData>
  <mergeCells count="28">
    <mergeCell ref="A1:S1"/>
    <mergeCell ref="B2:F2"/>
    <mergeCell ref="H2:K2"/>
    <mergeCell ref="M2:O2"/>
    <mergeCell ref="R2:S2"/>
    <mergeCell ref="H3:Q3"/>
    <mergeCell ref="B7:G7"/>
    <mergeCell ref="A8:G8"/>
    <mergeCell ref="A3:A5"/>
    <mergeCell ref="A6:A7"/>
    <mergeCell ref="B3:B5"/>
    <mergeCell ref="C3:C5"/>
    <mergeCell ref="D3:D5"/>
    <mergeCell ref="E3:E5"/>
    <mergeCell ref="F3:F5"/>
    <mergeCell ref="G3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3:R5"/>
    <mergeCell ref="S3:S5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selection activeCell="K14" sqref="K14"/>
    </sheetView>
  </sheetViews>
  <sheetFormatPr defaultColWidth="9" defaultRowHeight="13.5" outlineLevelRow="7"/>
  <cols>
    <col min="1" max="1" width="9.26666666666667" style="1" customWidth="1"/>
    <col min="2" max="2" width="5.125" style="1" customWidth="1"/>
    <col min="3" max="3" width="10.9833333333333" style="1" customWidth="1"/>
    <col min="4" max="4" width="12.2" style="1" customWidth="1"/>
    <col min="5" max="5" width="5.125" style="1" customWidth="1"/>
    <col min="6" max="6" width="7.44166666666667" style="1" customWidth="1"/>
    <col min="7" max="7" width="7.56666666666667" style="1" customWidth="1"/>
    <col min="8" max="14" width="9.75833333333333" style="1" customWidth="1"/>
    <col min="15" max="16" width="8.94166666666667" style="1" customWidth="1"/>
    <col min="17" max="17" width="8" style="1" hidden="1"/>
    <col min="18" max="18" width="10.575" style="1" customWidth="1"/>
    <col min="19" max="19" width="8.05" style="1" customWidth="1"/>
    <col min="20" max="16384" width="9" style="1"/>
  </cols>
  <sheetData>
    <row r="1" s="1" customFormat="1" ht="38.25" customHeight="1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="1" customFormat="1" ht="15" customHeight="1" spans="1:19">
      <c r="A2" s="3" t="s">
        <v>1</v>
      </c>
      <c r="B2" s="4" t="s">
        <v>2</v>
      </c>
      <c r="C2" s="4"/>
      <c r="D2" s="4"/>
      <c r="E2" s="4"/>
      <c r="F2" s="4"/>
      <c r="G2" s="5"/>
      <c r="H2" s="6" t="s">
        <v>3</v>
      </c>
      <c r="I2" s="6"/>
      <c r="J2" s="6"/>
      <c r="K2" s="6"/>
      <c r="L2" s="3"/>
      <c r="M2" s="4"/>
      <c r="N2" s="4"/>
      <c r="O2" s="4"/>
      <c r="P2" s="11" t="s">
        <v>4</v>
      </c>
      <c r="Q2" s="11" t="s">
        <v>4</v>
      </c>
      <c r="R2" s="5" t="s">
        <v>5</v>
      </c>
      <c r="S2" s="5"/>
    </row>
    <row r="3" s="1" customFormat="1" ht="15" customHeight="1" spans="1:19">
      <c r="A3" s="7" t="s">
        <v>6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7" t="s">
        <v>13</v>
      </c>
      <c r="I3" s="7"/>
      <c r="J3" s="7"/>
      <c r="K3" s="7"/>
      <c r="L3" s="7"/>
      <c r="M3" s="7"/>
      <c r="N3" s="7"/>
      <c r="O3" s="7"/>
      <c r="P3" s="7"/>
      <c r="Q3" s="7"/>
      <c r="R3" s="7" t="s">
        <v>14</v>
      </c>
      <c r="S3" s="7" t="s">
        <v>15</v>
      </c>
    </row>
    <row r="4" s="1" customFormat="1" ht="15" customHeight="1" spans="1:19">
      <c r="A4" s="7"/>
      <c r="B4" s="7"/>
      <c r="C4" s="7"/>
      <c r="D4" s="7"/>
      <c r="E4" s="7"/>
      <c r="F4" s="7"/>
      <c r="G4" s="7"/>
      <c r="H4" s="7" t="s">
        <v>16</v>
      </c>
      <c r="I4" s="7" t="s">
        <v>17</v>
      </c>
      <c r="J4" s="7" t="s">
        <v>18</v>
      </c>
      <c r="K4" s="7" t="s">
        <v>19</v>
      </c>
      <c r="L4" s="7" t="s">
        <v>20</v>
      </c>
      <c r="M4" s="7" t="s">
        <v>21</v>
      </c>
      <c r="N4" s="7" t="s">
        <v>22</v>
      </c>
      <c r="O4" s="7" t="s">
        <v>23</v>
      </c>
      <c r="P4" s="7" t="s">
        <v>24</v>
      </c>
      <c r="Q4" s="7" t="s">
        <v>25</v>
      </c>
      <c r="R4" s="7"/>
      <c r="S4" s="7"/>
    </row>
    <row r="5" s="1" customFormat="1" ht="15" customHeight="1" spans="1:19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="1" customFormat="1" ht="34" customHeight="1" spans="1:19">
      <c r="A6" s="8" t="s">
        <v>4</v>
      </c>
      <c r="B6" s="8">
        <v>1</v>
      </c>
      <c r="C6" s="8" t="s">
        <v>48</v>
      </c>
      <c r="D6" s="8" t="s">
        <v>49</v>
      </c>
      <c r="E6" s="8" t="s">
        <v>80</v>
      </c>
      <c r="F6" s="8" t="s">
        <v>29</v>
      </c>
      <c r="G6" s="8" t="s">
        <v>30</v>
      </c>
      <c r="H6" s="9">
        <f>202+0</f>
        <v>202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202</v>
      </c>
      <c r="S6" s="8" t="s">
        <v>31</v>
      </c>
    </row>
    <row r="7" s="1" customFormat="1" ht="15" customHeight="1" spans="1:19">
      <c r="A7" s="8"/>
      <c r="B7" s="10" t="s">
        <v>78</v>
      </c>
      <c r="C7" s="10"/>
      <c r="D7" s="10"/>
      <c r="E7" s="10"/>
      <c r="F7" s="10"/>
      <c r="G7" s="10"/>
      <c r="H7" s="9">
        <f>202+0</f>
        <v>202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202</v>
      </c>
      <c r="S7" s="8" t="s">
        <v>4</v>
      </c>
    </row>
    <row r="8" s="1" customFormat="1" ht="15" customHeight="1" spans="1:19">
      <c r="A8" s="10" t="s">
        <v>79</v>
      </c>
      <c r="B8" s="10"/>
      <c r="C8" s="10"/>
      <c r="D8" s="10"/>
      <c r="E8" s="10"/>
      <c r="F8" s="10"/>
      <c r="G8" s="10"/>
      <c r="H8" s="9">
        <f t="shared" ref="H8:R8" si="0">SUM(H6)</f>
        <v>202</v>
      </c>
      <c r="I8" s="9">
        <f t="shared" si="0"/>
        <v>0</v>
      </c>
      <c r="J8" s="9">
        <f t="shared" si="0"/>
        <v>0</v>
      </c>
      <c r="K8" s="9">
        <f t="shared" si="0"/>
        <v>0</v>
      </c>
      <c r="L8" s="9">
        <f t="shared" si="0"/>
        <v>0</v>
      </c>
      <c r="M8" s="9">
        <f t="shared" si="0"/>
        <v>0</v>
      </c>
      <c r="N8" s="9">
        <f t="shared" si="0"/>
        <v>0</v>
      </c>
      <c r="O8" s="9">
        <f t="shared" si="0"/>
        <v>0</v>
      </c>
      <c r="P8" s="9">
        <f t="shared" si="0"/>
        <v>0</v>
      </c>
      <c r="Q8" s="9">
        <f t="shared" si="0"/>
        <v>0</v>
      </c>
      <c r="R8" s="9">
        <f t="shared" si="0"/>
        <v>202</v>
      </c>
      <c r="S8" s="12" t="s">
        <v>4</v>
      </c>
    </row>
  </sheetData>
  <mergeCells count="28">
    <mergeCell ref="A1:S1"/>
    <mergeCell ref="B2:F2"/>
    <mergeCell ref="H2:K2"/>
    <mergeCell ref="M2:O2"/>
    <mergeCell ref="R2:S2"/>
    <mergeCell ref="H3:Q3"/>
    <mergeCell ref="B7:G7"/>
    <mergeCell ref="A8:G8"/>
    <mergeCell ref="A3:A5"/>
    <mergeCell ref="A6:A7"/>
    <mergeCell ref="B3:B5"/>
    <mergeCell ref="C3:C5"/>
    <mergeCell ref="D3:D5"/>
    <mergeCell ref="E3:E5"/>
    <mergeCell ref="F3:F5"/>
    <mergeCell ref="G3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3:R5"/>
    <mergeCell ref="S3:S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202301职工</vt:lpstr>
      <vt:lpstr>202212职工</vt:lpstr>
      <vt:lpstr>202301居民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LKE</cp:lastModifiedBy>
  <dcterms:created xsi:type="dcterms:W3CDTF">2022-05-18T03:38:00Z</dcterms:created>
  <dcterms:modified xsi:type="dcterms:W3CDTF">2023-02-27T08:13:37Z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  <property fmtid="{D5CDD505-2E9C-101B-9397-08002B2CF9AE}" pid="3" name="ICV">
    <vt:lpwstr>0D0A27006F674B09BE1039F7D3595F0C</vt:lpwstr>
  </property>
</Properties>
</file>