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765"/>
  </bookViews>
  <sheets>
    <sheet name="202302职工" sheetId="6" r:id="rId1"/>
  </sheets>
  <calcPr calcId="144525"/>
</workbook>
</file>

<file path=xl/sharedStrings.xml><?xml version="1.0" encoding="utf-8"?>
<sst xmlns="http://schemas.openxmlformats.org/spreadsheetml/2006/main" count="176" uniqueCount="80">
  <si>
    <t>昆明市医疗保险定点医药机构费用结算明细表</t>
  </si>
  <si>
    <t>经办机构：</t>
  </si>
  <si>
    <t>经开区</t>
  </si>
  <si>
    <t>拨款时间：2023年3月24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</si>
  <si>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</si>
  <si>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</si>
  <si>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</si>
  <si>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</si>
  <si>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</si>
  <si>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</si>
  <si>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</si>
  <si>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</si>
  <si>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</si>
  <si>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</si>
  <si>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</si>
  <si>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</si>
  <si>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</si>
  <si>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</si>
  <si>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</si>
  <si>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</si>
  <si>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</si>
  <si>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</si>
  <si>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</si>
  <si>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</si>
  <si>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</si>
  <si>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</si>
  <si>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P53011401063</t>
  </si>
  <si>
    <t>昆明康爵商贸有限公司康顺药店</t>
  </si>
  <si>
    <t>职工</t>
  </si>
  <si>
    <t>药店购药</t>
  </si>
  <si>
    <t>202302</t>
  </si>
  <si>
    <t>月结算</t>
  </si>
  <si>
    <t>P53011401066</t>
  </si>
  <si>
    <t>昆明民康药业有限公司经开区兴景逸园店</t>
  </si>
  <si>
    <t>P53011401190</t>
  </si>
  <si>
    <t>昆明橙尧药业有限公司</t>
  </si>
  <si>
    <t>P53011401227</t>
  </si>
  <si>
    <t>云南善本药业有限公司经开区怀信堂药店</t>
  </si>
  <si>
    <t>P53011401539</t>
  </si>
  <si>
    <t>昆明民康药业有限公司</t>
  </si>
  <si>
    <t>P53011402202</t>
  </si>
  <si>
    <t>昆明方振药业有限公司</t>
  </si>
  <si>
    <t>P53011402980</t>
  </si>
  <si>
    <t>昆明鸿济堂大药房新册店</t>
  </si>
  <si>
    <t>P53011403018</t>
  </si>
  <si>
    <t>昆明民康药业有限公司经开区东冲顶店</t>
  </si>
  <si>
    <t>P53011403194</t>
  </si>
  <si>
    <t>昆明康爵商贸有限公司康盛药店</t>
  </si>
  <si>
    <t>P53011403216</t>
  </si>
  <si>
    <t>云南龙马药业有限公司龙马大药房鸿仁堂华飞连锁店</t>
  </si>
  <si>
    <t>P53011403217</t>
  </si>
  <si>
    <t>云南龙马药业有限公司龙马大药房鸿仁堂大新册连锁店</t>
  </si>
  <si>
    <t>P53015400026</t>
  </si>
  <si>
    <t>云南亚美药业有限公司阿拉店</t>
  </si>
  <si>
    <t>P53015400027</t>
  </si>
  <si>
    <t>云南大康药业有限公司东盟森林店</t>
  </si>
  <si>
    <t>P53015400028</t>
  </si>
  <si>
    <t>云南大康药业有限公司佳逸盛景店</t>
  </si>
  <si>
    <t>P53015403445</t>
  </si>
  <si>
    <t>云南龙马药业有限公司龙马大药房鸿仁堂小新册连锁店</t>
  </si>
  <si>
    <t>P53015403876</t>
  </si>
  <si>
    <t>云南康福祥药业有限公司经开康惠馨苑店</t>
  </si>
  <si>
    <t>P53015403896</t>
  </si>
  <si>
    <t>云南万利药业有限公司昆明经开第一分公司</t>
  </si>
  <si>
    <t>P53015403909</t>
  </si>
  <si>
    <t>云南龙马药业有限公司龙马大药房鸿仁堂黄土坡连锁店</t>
  </si>
  <si>
    <t>P53015403910</t>
  </si>
  <si>
    <t>云南龙马药业有限公司龙马大药房鸿仁堂大冲连锁店</t>
  </si>
  <si>
    <t>P53015403914</t>
  </si>
  <si>
    <t>昆明御醉药业有限公司第七分公司</t>
  </si>
  <si>
    <t>P53015403915</t>
  </si>
  <si>
    <t>昆明御醉药业有限公司御醉第二分公司</t>
  </si>
  <si>
    <t>P53015403916</t>
  </si>
  <si>
    <t>昆明恒诚医药有限责任公司</t>
  </si>
  <si>
    <t>P53015403995</t>
  </si>
  <si>
    <t>云南龙马药业有限公司龙马大药房经开区东盟森林连锁店</t>
  </si>
  <si>
    <t>P53015404057</t>
  </si>
  <si>
    <t>昆明康韶药业有限公司大洛羊分店</t>
  </si>
  <si>
    <t>小计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</si>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</sst>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16"/>
      <color rgb="FF333333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7" borderId="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tabSelected="1" workbookViewId="0">
      <selection activeCell="L8" sqref="L8"/>
    </sheetView>
  </sheetViews>
  <sheetFormatPr defaultColWidth="9" defaultRowHeight="13.5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6"/>
      <c r="I2" s="11" t="s">
        <v>3</v>
      </c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30</v>
      </c>
      <c r="H6" s="9">
        <f>14576.91+873.02</f>
        <v>15449.93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15449.93</v>
      </c>
      <c r="S6" s="8" t="s">
        <v>31</v>
      </c>
    </row>
    <row r="7" s="1" customFormat="1" ht="34" customHeight="1" spans="1:19">
      <c r="A7" s="8"/>
      <c r="B7" s="8">
        <v>2</v>
      </c>
      <c r="C7" s="8" t="s">
        <v>32</v>
      </c>
      <c r="D7" s="8" t="s">
        <v>33</v>
      </c>
      <c r="E7" s="8" t="s">
        <v>28</v>
      </c>
      <c r="F7" s="8" t="s">
        <v>29</v>
      </c>
      <c r="G7" s="8" t="s">
        <v>30</v>
      </c>
      <c r="H7" s="9">
        <f>16754.34+844.2</f>
        <v>17598.54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17598.54</v>
      </c>
      <c r="S7" s="8" t="s">
        <v>31</v>
      </c>
    </row>
    <row r="8" s="1" customFormat="1" ht="23" customHeight="1" spans="1:19">
      <c r="A8" s="8"/>
      <c r="B8" s="8">
        <v>3</v>
      </c>
      <c r="C8" s="8" t="s">
        <v>34</v>
      </c>
      <c r="D8" s="8" t="s">
        <v>35</v>
      </c>
      <c r="E8" s="8" t="s">
        <v>28</v>
      </c>
      <c r="F8" s="8" t="s">
        <v>29</v>
      </c>
      <c r="G8" s="8" t="s">
        <v>30</v>
      </c>
      <c r="H8" s="9">
        <f>11537.94+1451.79</f>
        <v>12989.73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12989.73</v>
      </c>
      <c r="S8" s="8" t="s">
        <v>31</v>
      </c>
    </row>
    <row r="9" s="1" customFormat="1" ht="34" customHeight="1" spans="1:19">
      <c r="A9" s="8"/>
      <c r="B9" s="8">
        <v>4</v>
      </c>
      <c r="C9" s="8" t="s">
        <v>36</v>
      </c>
      <c r="D9" s="8" t="s">
        <v>37</v>
      </c>
      <c r="E9" s="8" t="s">
        <v>28</v>
      </c>
      <c r="F9" s="8" t="s">
        <v>29</v>
      </c>
      <c r="G9" s="8" t="s">
        <v>30</v>
      </c>
      <c r="H9" s="9">
        <f>651+46</f>
        <v>697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697</v>
      </c>
      <c r="S9" s="8" t="s">
        <v>31</v>
      </c>
    </row>
    <row r="10" s="1" customFormat="1" ht="23" customHeight="1" spans="1:19">
      <c r="A10" s="8"/>
      <c r="B10" s="8">
        <v>5</v>
      </c>
      <c r="C10" s="8" t="s">
        <v>38</v>
      </c>
      <c r="D10" s="8" t="s">
        <v>39</v>
      </c>
      <c r="E10" s="8" t="s">
        <v>28</v>
      </c>
      <c r="F10" s="8" t="s">
        <v>29</v>
      </c>
      <c r="G10" s="8" t="s">
        <v>30</v>
      </c>
      <c r="H10" s="9">
        <f>21248.58+321.1</f>
        <v>21569.68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21569.68</v>
      </c>
      <c r="S10" s="8" t="s">
        <v>31</v>
      </c>
    </row>
    <row r="11" s="1" customFormat="1" ht="23" customHeight="1" spans="1:19">
      <c r="A11" s="8"/>
      <c r="B11" s="8">
        <v>6</v>
      </c>
      <c r="C11" s="8" t="s">
        <v>40</v>
      </c>
      <c r="D11" s="8" t="s">
        <v>41</v>
      </c>
      <c r="E11" s="8" t="s">
        <v>28</v>
      </c>
      <c r="F11" s="8" t="s">
        <v>29</v>
      </c>
      <c r="G11" s="8" t="s">
        <v>30</v>
      </c>
      <c r="H11" s="9">
        <f>13175.76+773.24</f>
        <v>13949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13949</v>
      </c>
      <c r="S11" s="8" t="s">
        <v>31</v>
      </c>
    </row>
    <row r="12" s="1" customFormat="1" ht="23" customHeight="1" spans="1:19">
      <c r="A12" s="8"/>
      <c r="B12" s="8">
        <v>7</v>
      </c>
      <c r="C12" s="8" t="s">
        <v>42</v>
      </c>
      <c r="D12" s="8" t="s">
        <v>43</v>
      </c>
      <c r="E12" s="8" t="s">
        <v>28</v>
      </c>
      <c r="F12" s="8" t="s">
        <v>29</v>
      </c>
      <c r="G12" s="8" t="s">
        <v>30</v>
      </c>
      <c r="H12" s="9">
        <f>4507.39+925.31</f>
        <v>5432.7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5432.7</v>
      </c>
      <c r="S12" s="8" t="s">
        <v>31</v>
      </c>
    </row>
    <row r="13" s="1" customFormat="1" ht="34" customHeight="1" spans="1:19">
      <c r="A13" s="8"/>
      <c r="B13" s="8">
        <v>8</v>
      </c>
      <c r="C13" s="8" t="s">
        <v>44</v>
      </c>
      <c r="D13" s="8" t="s">
        <v>45</v>
      </c>
      <c r="E13" s="8" t="s">
        <v>28</v>
      </c>
      <c r="F13" s="8" t="s">
        <v>29</v>
      </c>
      <c r="G13" s="8" t="s">
        <v>30</v>
      </c>
      <c r="H13" s="9">
        <f>8746.81+71.8</f>
        <v>8818.61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8818.61</v>
      </c>
      <c r="S13" s="8" t="s">
        <v>31</v>
      </c>
    </row>
    <row r="14" s="1" customFormat="1" ht="23" customHeight="1" spans="1:19">
      <c r="A14" s="8"/>
      <c r="B14" s="8">
        <v>9</v>
      </c>
      <c r="C14" s="8" t="s">
        <v>46</v>
      </c>
      <c r="D14" s="8" t="s">
        <v>47</v>
      </c>
      <c r="E14" s="8" t="s">
        <v>28</v>
      </c>
      <c r="F14" s="8" t="s">
        <v>29</v>
      </c>
      <c r="G14" s="8" t="s">
        <v>30</v>
      </c>
      <c r="H14" s="9">
        <f>13591.56+1492.78</f>
        <v>15084.34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15084.34</v>
      </c>
      <c r="S14" s="8" t="s">
        <v>31</v>
      </c>
    </row>
    <row r="15" s="1" customFormat="1" ht="34" customHeight="1" spans="1:19">
      <c r="A15" s="8"/>
      <c r="B15" s="8">
        <v>10</v>
      </c>
      <c r="C15" s="8" t="s">
        <v>48</v>
      </c>
      <c r="D15" s="8" t="s">
        <v>49</v>
      </c>
      <c r="E15" s="8" t="s">
        <v>28</v>
      </c>
      <c r="F15" s="8" t="s">
        <v>29</v>
      </c>
      <c r="G15" s="8" t="s">
        <v>30</v>
      </c>
      <c r="H15" s="9">
        <f>17361.64+4479.6</f>
        <v>21841.24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21841.24</v>
      </c>
      <c r="S15" s="8" t="s">
        <v>31</v>
      </c>
    </row>
    <row r="16" s="1" customFormat="1" ht="34" customHeight="1" spans="1:19">
      <c r="A16" s="8"/>
      <c r="B16" s="8">
        <v>11</v>
      </c>
      <c r="C16" s="8" t="s">
        <v>50</v>
      </c>
      <c r="D16" s="8" t="s">
        <v>51</v>
      </c>
      <c r="E16" s="8" t="s">
        <v>28</v>
      </c>
      <c r="F16" s="8" t="s">
        <v>29</v>
      </c>
      <c r="G16" s="8" t="s">
        <v>30</v>
      </c>
      <c r="H16" s="9">
        <f>15156.85+794.98</f>
        <v>15951.83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15951.83</v>
      </c>
      <c r="S16" s="8" t="s">
        <v>31</v>
      </c>
    </row>
    <row r="17" s="1" customFormat="1" ht="23" customHeight="1" spans="1:19">
      <c r="A17" s="8"/>
      <c r="B17" s="8">
        <v>12</v>
      </c>
      <c r="C17" s="8" t="s">
        <v>52</v>
      </c>
      <c r="D17" s="8" t="s">
        <v>53</v>
      </c>
      <c r="E17" s="8" t="s">
        <v>28</v>
      </c>
      <c r="F17" s="8" t="s">
        <v>29</v>
      </c>
      <c r="G17" s="8" t="s">
        <v>30</v>
      </c>
      <c r="H17" s="9">
        <f>1865.5+2100</f>
        <v>3965.5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3965.5</v>
      </c>
      <c r="S17" s="8" t="s">
        <v>31</v>
      </c>
    </row>
    <row r="18" s="1" customFormat="1" ht="23" customHeight="1" spans="1:19">
      <c r="A18" s="8"/>
      <c r="B18" s="8">
        <v>13</v>
      </c>
      <c r="C18" s="8" t="s">
        <v>54</v>
      </c>
      <c r="D18" s="8" t="s">
        <v>55</v>
      </c>
      <c r="E18" s="8" t="s">
        <v>28</v>
      </c>
      <c r="F18" s="8" t="s">
        <v>29</v>
      </c>
      <c r="G18" s="8" t="s">
        <v>30</v>
      </c>
      <c r="H18" s="9">
        <f>2522.8+81.8</f>
        <v>2604.6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2604.6</v>
      </c>
      <c r="S18" s="8" t="s">
        <v>31</v>
      </c>
    </row>
    <row r="19" s="1" customFormat="1" ht="23" customHeight="1" spans="1:19">
      <c r="A19" s="8"/>
      <c r="B19" s="8">
        <v>14</v>
      </c>
      <c r="C19" s="8" t="s">
        <v>56</v>
      </c>
      <c r="D19" s="8" t="s">
        <v>57</v>
      </c>
      <c r="E19" s="8" t="s">
        <v>28</v>
      </c>
      <c r="F19" s="8" t="s">
        <v>29</v>
      </c>
      <c r="G19" s="8" t="s">
        <v>30</v>
      </c>
      <c r="H19" s="9">
        <f>7532.49+318.3</f>
        <v>7850.79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7850.79</v>
      </c>
      <c r="S19" s="8" t="s">
        <v>31</v>
      </c>
    </row>
    <row r="20" s="1" customFormat="1" ht="34" customHeight="1" spans="1:19">
      <c r="A20" s="8"/>
      <c r="B20" s="8">
        <v>15</v>
      </c>
      <c r="C20" s="8" t="s">
        <v>58</v>
      </c>
      <c r="D20" s="8" t="s">
        <v>59</v>
      </c>
      <c r="E20" s="8" t="s">
        <v>28</v>
      </c>
      <c r="F20" s="8" t="s">
        <v>29</v>
      </c>
      <c r="G20" s="8" t="s">
        <v>30</v>
      </c>
      <c r="H20" s="9">
        <f>2375.6+1126.51</f>
        <v>3502.11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3502.11</v>
      </c>
      <c r="S20" s="8" t="s">
        <v>31</v>
      </c>
    </row>
    <row r="21" s="1" customFormat="1" ht="34" customHeight="1" spans="1:19">
      <c r="A21" s="8"/>
      <c r="B21" s="8">
        <v>16</v>
      </c>
      <c r="C21" s="8" t="s">
        <v>60</v>
      </c>
      <c r="D21" s="8" t="s">
        <v>61</v>
      </c>
      <c r="E21" s="8" t="s">
        <v>28</v>
      </c>
      <c r="F21" s="8" t="s">
        <v>29</v>
      </c>
      <c r="G21" s="8" t="s">
        <v>30</v>
      </c>
      <c r="H21" s="9">
        <f>3507.5+0</f>
        <v>3507.5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3507.5</v>
      </c>
      <c r="S21" s="8" t="s">
        <v>31</v>
      </c>
    </row>
    <row r="22" s="1" customFormat="1" ht="34" customHeight="1" spans="1:19">
      <c r="A22" s="8"/>
      <c r="B22" s="8">
        <v>17</v>
      </c>
      <c r="C22" s="8" t="s">
        <v>62</v>
      </c>
      <c r="D22" s="8" t="s">
        <v>63</v>
      </c>
      <c r="E22" s="8" t="s">
        <v>28</v>
      </c>
      <c r="F22" s="8" t="s">
        <v>29</v>
      </c>
      <c r="G22" s="8" t="s">
        <v>30</v>
      </c>
      <c r="H22" s="9">
        <f>3407.2+297.5</f>
        <v>3704.7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3704.7</v>
      </c>
      <c r="S22" s="8" t="s">
        <v>31</v>
      </c>
    </row>
    <row r="23" s="1" customFormat="1" ht="34" customHeight="1" spans="1:19">
      <c r="A23" s="8"/>
      <c r="B23" s="8">
        <v>18</v>
      </c>
      <c r="C23" s="8" t="s">
        <v>64</v>
      </c>
      <c r="D23" s="8" t="s">
        <v>65</v>
      </c>
      <c r="E23" s="8" t="s">
        <v>28</v>
      </c>
      <c r="F23" s="8" t="s">
        <v>29</v>
      </c>
      <c r="G23" s="8" t="s">
        <v>30</v>
      </c>
      <c r="H23" s="9">
        <f>855.6+128</f>
        <v>983.6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983.6</v>
      </c>
      <c r="S23" s="8" t="s">
        <v>31</v>
      </c>
    </row>
    <row r="24" s="1" customFormat="1" ht="34" customHeight="1" spans="1:19">
      <c r="A24" s="8"/>
      <c r="B24" s="8">
        <v>19</v>
      </c>
      <c r="C24" s="8" t="s">
        <v>66</v>
      </c>
      <c r="D24" s="8" t="s">
        <v>67</v>
      </c>
      <c r="E24" s="8" t="s">
        <v>28</v>
      </c>
      <c r="F24" s="8" t="s">
        <v>29</v>
      </c>
      <c r="G24" s="8" t="s">
        <v>30</v>
      </c>
      <c r="H24" s="9">
        <f>1089.7+318</f>
        <v>1407.7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1407.7</v>
      </c>
      <c r="S24" s="8" t="s">
        <v>31</v>
      </c>
    </row>
    <row r="25" s="1" customFormat="1" ht="23" customHeight="1" spans="1:19">
      <c r="A25" s="8"/>
      <c r="B25" s="8">
        <v>20</v>
      </c>
      <c r="C25" s="8" t="s">
        <v>68</v>
      </c>
      <c r="D25" s="8" t="s">
        <v>69</v>
      </c>
      <c r="E25" s="8" t="s">
        <v>28</v>
      </c>
      <c r="F25" s="8" t="s">
        <v>29</v>
      </c>
      <c r="G25" s="8" t="s">
        <v>30</v>
      </c>
      <c r="H25" s="9">
        <f>20995.95+1223.5</f>
        <v>22219.45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22219.45</v>
      </c>
      <c r="S25" s="8" t="s">
        <v>31</v>
      </c>
    </row>
    <row r="26" s="1" customFormat="1" ht="34" customHeight="1" spans="1:19">
      <c r="A26" s="8"/>
      <c r="B26" s="8">
        <v>21</v>
      </c>
      <c r="C26" s="8" t="s">
        <v>70</v>
      </c>
      <c r="D26" s="8" t="s">
        <v>71</v>
      </c>
      <c r="E26" s="8" t="s">
        <v>28</v>
      </c>
      <c r="F26" s="8" t="s">
        <v>29</v>
      </c>
      <c r="G26" s="8" t="s">
        <v>30</v>
      </c>
      <c r="H26" s="9">
        <f>1890.6+229</f>
        <v>2119.6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2119.6</v>
      </c>
      <c r="S26" s="8" t="s">
        <v>31</v>
      </c>
    </row>
    <row r="27" s="1" customFormat="1" ht="23" customHeight="1" spans="1:19">
      <c r="A27" s="8"/>
      <c r="B27" s="8">
        <v>22</v>
      </c>
      <c r="C27" s="8" t="s">
        <v>72</v>
      </c>
      <c r="D27" s="8" t="s">
        <v>73</v>
      </c>
      <c r="E27" s="8" t="s">
        <v>28</v>
      </c>
      <c r="F27" s="8" t="s">
        <v>29</v>
      </c>
      <c r="G27" s="8" t="s">
        <v>30</v>
      </c>
      <c r="H27" s="9">
        <f>1409.5+0</f>
        <v>1409.5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1409.5</v>
      </c>
      <c r="S27" s="8" t="s">
        <v>31</v>
      </c>
    </row>
    <row r="28" s="1" customFormat="1" ht="45" customHeight="1" spans="1:19">
      <c r="A28" s="8"/>
      <c r="B28" s="8">
        <v>23</v>
      </c>
      <c r="C28" s="8" t="s">
        <v>74</v>
      </c>
      <c r="D28" s="8" t="s">
        <v>75</v>
      </c>
      <c r="E28" s="8" t="s">
        <v>28</v>
      </c>
      <c r="F28" s="8" t="s">
        <v>29</v>
      </c>
      <c r="G28" s="8" t="s">
        <v>30</v>
      </c>
      <c r="H28" s="9">
        <f>4388.34+821.59</f>
        <v>5209.93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5209.93</v>
      </c>
      <c r="S28" s="8" t="s">
        <v>31</v>
      </c>
    </row>
    <row r="29" s="1" customFormat="1" ht="23" customHeight="1" spans="1:19">
      <c r="A29" s="8"/>
      <c r="B29" s="8">
        <v>24</v>
      </c>
      <c r="C29" s="8" t="s">
        <v>76</v>
      </c>
      <c r="D29" s="8" t="s">
        <v>77</v>
      </c>
      <c r="E29" s="8" t="s">
        <v>28</v>
      </c>
      <c r="F29" s="8" t="s">
        <v>29</v>
      </c>
      <c r="G29" s="8" t="s">
        <v>30</v>
      </c>
      <c r="H29" s="9">
        <f>509.44+28</f>
        <v>537.44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537.44</v>
      </c>
      <c r="S29" s="8" t="s">
        <v>31</v>
      </c>
    </row>
    <row r="30" s="1" customFormat="1" ht="15" customHeight="1" spans="1:19">
      <c r="A30" s="8"/>
      <c r="B30" s="10" t="s">
        <v>78</v>
      </c>
      <c r="C30" s="10"/>
      <c r="D30" s="10"/>
      <c r="E30" s="10"/>
      <c r="F30" s="10"/>
      <c r="G30" s="10"/>
      <c r="H30" s="9">
        <f>189659+18746.02</f>
        <v>208405.02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208405.02</v>
      </c>
      <c r="S30" s="8" t="s">
        <v>4</v>
      </c>
    </row>
    <row r="31" s="1" customFormat="1" ht="15" customHeight="1" spans="1:19">
      <c r="A31" s="10" t="s">
        <v>79</v>
      </c>
      <c r="B31" s="10"/>
      <c r="C31" s="10"/>
      <c r="D31" s="10"/>
      <c r="E31" s="10"/>
      <c r="F31" s="10"/>
      <c r="G31" s="10"/>
      <c r="H31" s="9">
        <f t="shared" ref="H31:R31" si="0">SUM(H6:H29)</f>
        <v>208405.02</v>
      </c>
      <c r="I31" s="9">
        <f t="shared" si="0"/>
        <v>0</v>
      </c>
      <c r="J31" s="9">
        <f t="shared" si="0"/>
        <v>0</v>
      </c>
      <c r="K31" s="9">
        <f t="shared" si="0"/>
        <v>0</v>
      </c>
      <c r="L31" s="9">
        <f t="shared" si="0"/>
        <v>0</v>
      </c>
      <c r="M31" s="9">
        <f t="shared" si="0"/>
        <v>0</v>
      </c>
      <c r="N31" s="9">
        <f t="shared" si="0"/>
        <v>0</v>
      </c>
      <c r="O31" s="9">
        <f t="shared" si="0"/>
        <v>0</v>
      </c>
      <c r="P31" s="9">
        <f t="shared" si="0"/>
        <v>0</v>
      </c>
      <c r="Q31" s="9">
        <f t="shared" si="0"/>
        <v>0</v>
      </c>
      <c r="R31" s="9">
        <f t="shared" si="0"/>
        <v>208405.02</v>
      </c>
      <c r="S31" s="8" t="s">
        <v>4</v>
      </c>
    </row>
  </sheetData>
  <mergeCells count="28">
    <mergeCell ref="A1:S1"/>
    <mergeCell ref="B2:F2"/>
    <mergeCell ref="I2:K2"/>
    <mergeCell ref="M2:O2"/>
    <mergeCell ref="R2:S2"/>
    <mergeCell ref="H3:Q3"/>
    <mergeCell ref="B30:G30"/>
    <mergeCell ref="A31:G31"/>
    <mergeCell ref="A3:A5"/>
    <mergeCell ref="A6:A30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202302职工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2023-03-30T03:28:23Z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