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307职工" sheetId="6" r:id="rId1"/>
    <sheet name="202307职工药店异地" sheetId="7" r:id="rId2"/>
  </sheets>
  <calcPr calcId="144525"/>
</workbook>
</file>

<file path=xl/sharedStrings.xml><?xml version="1.0" encoding="utf-8"?>
<sst xmlns="http://schemas.openxmlformats.org/spreadsheetml/2006/main" count="225" uniqueCount="95">
  <si>
    <t>昆明市医疗保险定点医药机构费用结算、内审、拨付明细表</t>
  </si>
  <si>
    <t>经办机构：</t>
  </si>
  <si>
    <t>经开区</t>
  </si>
  <si>
    <t>拨款时间：2023年8月23日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</si>
  <si>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</si>
  <si>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</si>
  <si>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</si>
  <si>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</si>
  <si>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</si>
  <si>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</si>
  <si>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</si>
  <si>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</si>
  <si>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</si>
  <si>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</si>
  <si>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</si>
  <si>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</si>
  <si>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</si>
  <si>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</si>
  <si>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</si>
  <si>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</si>
  <si>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</si>
  <si>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</si>
  <si>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</si>
  <si>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</si>
  <si>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</si>
  <si>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</si>
  <si>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</si>
  <si>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</si>
  <si>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</si>
  <si>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</si>
  <si>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202307</t>
  </si>
  <si>
    <t>月结算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</si>
  <si>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</si>
  <si>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</si>
  <si>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</si>
  <si>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</si>
  <si>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</si>
  <si>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</si>
  <si>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</si>
  <si>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</si>
  <si>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</si>
  <si>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</si>
  <si>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</si>
  <si>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昆明鸿济堂大药房新册店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</si>
  <si>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</si>
  <si>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</si>
  <si>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</si>
  <si>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</si>
  <si>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</si>
  <si>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</si>
  <si>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</si>
  <si>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</si>
  <si>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</si>
  <si>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</si>
  <si>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</si>
  <si>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</si>
  <si>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P53015400028</t>
  </si>
  <si>
    <t>云南大康药业有限公司佳逸盛景店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</si>
  <si>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</si>
  <si>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</si>
  <si>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</si>
  <si>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</si>
  <si>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</si>
  <si>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</si>
  <si>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</si>
  <si>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</si>
  <si>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</si>
  <si>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</si>
  <si>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</si>
  <si>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</si>
  <si>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P53015403915</t>
  </si>
  <si>
    <t>昆明御醉药业有限公司御醉第二分公司</t>
  </si>
  <si>
    <t>P53015403916</t>
  </si>
  <si>
    <t>昆明恒诚医药有限责任公司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</si>
  <si>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</si>
  <si>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</si>
  <si>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</si>
  <si>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</si>
  <si>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P53015404129</t>
  </si>
  <si>
    <t>昆明万福堂药业有限公司</t>
  </si>
  <si>
    <t>P53015404130</t>
  </si>
  <si>
    <t>云南航福药业有限公司航天城药房</t>
  </si>
  <si>
    <t>P53015404131</t>
  </si>
  <si>
    <t>云南快快连锁经营管理有限公司大洛羊药房</t>
  </si>
  <si>
    <t>小计</t>
  </si>
  <si>
    <t>合计</t>
  </si>
  <si>
    <t>昆明市城镇职工医疗保险定点医药机构异地就医费用结算、内审、拨付移交明细表</t>
  </si>
  <si>
    <t>医药编码</t>
  </si>
  <si>
    <t>医院名称</t>
  </si>
  <si>
    <t>基本统筹</t>
  </si>
  <si>
    <t>大病保险</t>
  </si>
  <si>
    <t>兜底保障补助</t>
  </si>
  <si>
    <t>拨付合计</t>
  </si>
  <si>
    <t>备注</t>
  </si>
  <si>
    <t>月度结算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</si>
</sst>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30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D14" sqref="D14"/>
    </sheetView>
  </sheetViews>
  <sheetFormatPr defaultColWidth="9" defaultRowHeight="13.5"/>
  <cols>
    <col min="1" max="1" width="9.26666666666667" style="13" customWidth="1"/>
    <col min="2" max="2" width="5.125" style="13" customWidth="1"/>
    <col min="3" max="3" width="10.9833333333333" style="13" customWidth="1"/>
    <col min="4" max="4" width="12.2" style="13" customWidth="1"/>
    <col min="5" max="5" width="5.125" style="13" customWidth="1"/>
    <col min="6" max="6" width="7.44166666666667" style="13" customWidth="1"/>
    <col min="7" max="7" width="7.56666666666667" style="13" customWidth="1"/>
    <col min="8" max="14" width="9.75833333333333" style="13" customWidth="1"/>
    <col min="15" max="16" width="8.94166666666667" style="13" customWidth="1"/>
    <col min="17" max="17" width="8" style="13" hidden="1"/>
    <col min="18" max="18" width="10.575" style="13" customWidth="1"/>
    <col min="19" max="19" width="8.05" style="13" customWidth="1"/>
    <col min="20" max="16384" width="9" style="13"/>
  </cols>
  <sheetData>
    <row r="1" s="13" customFormat="1" ht="38.25" customHeight="1" spans="1:1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3" customFormat="1" ht="15" customHeight="1" spans="1:19">
      <c r="A2" s="15" t="s">
        <v>1</v>
      </c>
      <c r="B2" s="16" t="s">
        <v>2</v>
      </c>
      <c r="C2" s="16"/>
      <c r="D2" s="16"/>
      <c r="E2" s="16"/>
      <c r="F2" s="16"/>
      <c r="G2" s="17"/>
      <c r="H2" s="18" t="s">
        <v>3</v>
      </c>
      <c r="I2" s="18"/>
      <c r="J2" s="18"/>
      <c r="K2" s="18"/>
      <c r="L2" s="15"/>
      <c r="M2" s="23" t="s">
        <v>4</v>
      </c>
      <c r="N2" s="23"/>
      <c r="O2" s="23"/>
      <c r="P2" s="24" t="s">
        <v>4</v>
      </c>
      <c r="Q2" s="24" t="s">
        <v>4</v>
      </c>
      <c r="R2" s="17" t="s">
        <v>5</v>
      </c>
      <c r="S2" s="17"/>
    </row>
    <row r="3" s="13" customFormat="1" ht="15" customHeight="1" spans="1:19">
      <c r="A3" s="19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/>
      <c r="J3" s="19"/>
      <c r="K3" s="19"/>
      <c r="L3" s="19"/>
      <c r="M3" s="19"/>
      <c r="N3" s="19"/>
      <c r="O3" s="19"/>
      <c r="P3" s="19"/>
      <c r="Q3" s="19"/>
      <c r="R3" s="19" t="s">
        <v>14</v>
      </c>
      <c r="S3" s="19" t="s">
        <v>15</v>
      </c>
    </row>
    <row r="4" s="13" customFormat="1" ht="15" customHeight="1" spans="1:19">
      <c r="A4" s="19"/>
      <c r="B4" s="19"/>
      <c r="C4" s="19"/>
      <c r="D4" s="19"/>
      <c r="E4" s="19"/>
      <c r="F4" s="19"/>
      <c r="G4" s="19"/>
      <c r="H4" s="19" t="s">
        <v>16</v>
      </c>
      <c r="I4" s="19" t="s">
        <v>17</v>
      </c>
      <c r="J4" s="19" t="s">
        <v>18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  <c r="Q4" s="19" t="s">
        <v>25</v>
      </c>
      <c r="R4" s="19"/>
      <c r="S4" s="19"/>
    </row>
    <row r="5" s="13" customFormat="1" ht="15" customHeight="1" spans="1:19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="13" customFormat="1" ht="23" customHeight="1" spans="1:19">
      <c r="A6" s="20" t="s">
        <v>4</v>
      </c>
      <c r="B6" s="20">
        <v>1</v>
      </c>
      <c r="C6" s="20" t="s">
        <v>26</v>
      </c>
      <c r="D6" s="20" t="s">
        <v>27</v>
      </c>
      <c r="E6" s="20" t="s">
        <v>28</v>
      </c>
      <c r="F6" s="20" t="s">
        <v>29</v>
      </c>
      <c r="G6" s="20" t="s">
        <v>30</v>
      </c>
      <c r="H6" s="21">
        <f>14810.03+1410.28</f>
        <v>16220.31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16220.31</v>
      </c>
      <c r="S6" s="20" t="s">
        <v>31</v>
      </c>
    </row>
    <row r="7" s="13" customFormat="1" ht="34" customHeight="1" spans="1:19">
      <c r="A7" s="20"/>
      <c r="B7" s="20">
        <v>2</v>
      </c>
      <c r="C7" s="20" t="s">
        <v>32</v>
      </c>
      <c r="D7" s="20" t="s">
        <v>33</v>
      </c>
      <c r="E7" s="20" t="s">
        <v>28</v>
      </c>
      <c r="F7" s="20" t="s">
        <v>29</v>
      </c>
      <c r="G7" s="20" t="s">
        <v>30</v>
      </c>
      <c r="H7" s="21">
        <f>17987.59+1108.49</f>
        <v>19096.08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19096.08</v>
      </c>
      <c r="S7" s="20" t="s">
        <v>31</v>
      </c>
    </row>
    <row r="8" s="13" customFormat="1" ht="23" customHeight="1" spans="1:19">
      <c r="A8" s="20"/>
      <c r="B8" s="20">
        <v>3</v>
      </c>
      <c r="C8" s="20" t="s">
        <v>34</v>
      </c>
      <c r="D8" s="20" t="s">
        <v>35</v>
      </c>
      <c r="E8" s="20" t="s">
        <v>28</v>
      </c>
      <c r="F8" s="20" t="s">
        <v>29</v>
      </c>
      <c r="G8" s="20" t="s">
        <v>30</v>
      </c>
      <c r="H8" s="21">
        <f>10190.74+1389.12</f>
        <v>11579.86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11579.86</v>
      </c>
      <c r="S8" s="20" t="s">
        <v>31</v>
      </c>
    </row>
    <row r="9" s="13" customFormat="1" ht="34" customHeight="1" spans="1:19">
      <c r="A9" s="20"/>
      <c r="B9" s="20">
        <v>4</v>
      </c>
      <c r="C9" s="20" t="s">
        <v>36</v>
      </c>
      <c r="D9" s="20" t="s">
        <v>37</v>
      </c>
      <c r="E9" s="20" t="s">
        <v>28</v>
      </c>
      <c r="F9" s="20" t="s">
        <v>29</v>
      </c>
      <c r="G9" s="20" t="s">
        <v>30</v>
      </c>
      <c r="H9" s="21">
        <f>637+0</f>
        <v>637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637</v>
      </c>
      <c r="S9" s="20" t="s">
        <v>31</v>
      </c>
    </row>
    <row r="10" s="13" customFormat="1" ht="23" customHeight="1" spans="1:19">
      <c r="A10" s="20"/>
      <c r="B10" s="20">
        <v>5</v>
      </c>
      <c r="C10" s="20" t="s">
        <v>38</v>
      </c>
      <c r="D10" s="20" t="s">
        <v>39</v>
      </c>
      <c r="E10" s="20" t="s">
        <v>28</v>
      </c>
      <c r="F10" s="20" t="s">
        <v>29</v>
      </c>
      <c r="G10" s="20" t="s">
        <v>30</v>
      </c>
      <c r="H10" s="21">
        <f>20690.87+95.8</f>
        <v>20786.67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20786.67</v>
      </c>
      <c r="S10" s="20" t="s">
        <v>31</v>
      </c>
    </row>
    <row r="11" s="13" customFormat="1" ht="23" customHeight="1" spans="1:19">
      <c r="A11" s="20"/>
      <c r="B11" s="20">
        <v>6</v>
      </c>
      <c r="C11" s="20" t="s">
        <v>40</v>
      </c>
      <c r="D11" s="20" t="s">
        <v>41</v>
      </c>
      <c r="E11" s="20" t="s">
        <v>28</v>
      </c>
      <c r="F11" s="20" t="s">
        <v>29</v>
      </c>
      <c r="G11" s="20" t="s">
        <v>30</v>
      </c>
      <c r="H11" s="21">
        <f>16957.7+1601.6</f>
        <v>18559.3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18559.3</v>
      </c>
      <c r="S11" s="20" t="s">
        <v>31</v>
      </c>
    </row>
    <row r="12" s="13" customFormat="1" ht="23" customHeight="1" spans="1:19">
      <c r="A12" s="20"/>
      <c r="B12" s="20">
        <v>7</v>
      </c>
      <c r="C12" s="20" t="s">
        <v>42</v>
      </c>
      <c r="D12" s="20" t="s">
        <v>43</v>
      </c>
      <c r="E12" s="20" t="s">
        <v>28</v>
      </c>
      <c r="F12" s="20" t="s">
        <v>29</v>
      </c>
      <c r="G12" s="20" t="s">
        <v>30</v>
      </c>
      <c r="H12" s="21">
        <f>5282.69+1156.71</f>
        <v>6439.4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6439.4</v>
      </c>
      <c r="S12" s="20" t="s">
        <v>31</v>
      </c>
    </row>
    <row r="13" s="13" customFormat="1" ht="34" customHeight="1" spans="1:19">
      <c r="A13" s="20"/>
      <c r="B13" s="20">
        <v>8</v>
      </c>
      <c r="C13" s="20" t="s">
        <v>44</v>
      </c>
      <c r="D13" s="20" t="s">
        <v>45</v>
      </c>
      <c r="E13" s="20" t="s">
        <v>28</v>
      </c>
      <c r="F13" s="20" t="s">
        <v>29</v>
      </c>
      <c r="G13" s="20" t="s">
        <v>30</v>
      </c>
      <c r="H13" s="21">
        <f>11930.59+880</f>
        <v>12810.59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12810.59</v>
      </c>
      <c r="S13" s="20" t="s">
        <v>31</v>
      </c>
    </row>
    <row r="14" s="13" customFormat="1" ht="23" customHeight="1" spans="1:19">
      <c r="A14" s="20"/>
      <c r="B14" s="20">
        <v>9</v>
      </c>
      <c r="C14" s="20" t="s">
        <v>46</v>
      </c>
      <c r="D14" s="20" t="s">
        <v>47</v>
      </c>
      <c r="E14" s="20" t="s">
        <v>28</v>
      </c>
      <c r="F14" s="20" t="s">
        <v>29</v>
      </c>
      <c r="G14" s="20" t="s">
        <v>30</v>
      </c>
      <c r="H14" s="21">
        <f>14409.98+2107.87</f>
        <v>16517.85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16517.85</v>
      </c>
      <c r="S14" s="20" t="s">
        <v>31</v>
      </c>
    </row>
    <row r="15" s="13" customFormat="1" ht="34" customHeight="1" spans="1:19">
      <c r="A15" s="20"/>
      <c r="B15" s="20">
        <v>10</v>
      </c>
      <c r="C15" s="20" t="s">
        <v>48</v>
      </c>
      <c r="D15" s="20" t="s">
        <v>49</v>
      </c>
      <c r="E15" s="20" t="s">
        <v>28</v>
      </c>
      <c r="F15" s="20" t="s">
        <v>29</v>
      </c>
      <c r="G15" s="20" t="s">
        <v>30</v>
      </c>
      <c r="H15" s="21">
        <f>22053.59+8307.18</f>
        <v>30360.77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30360.77</v>
      </c>
      <c r="S15" s="20" t="s">
        <v>31</v>
      </c>
    </row>
    <row r="16" s="13" customFormat="1" ht="34" customHeight="1" spans="1:19">
      <c r="A16" s="20"/>
      <c r="B16" s="20">
        <v>11</v>
      </c>
      <c r="C16" s="20" t="s">
        <v>50</v>
      </c>
      <c r="D16" s="20" t="s">
        <v>51</v>
      </c>
      <c r="E16" s="20" t="s">
        <v>28</v>
      </c>
      <c r="F16" s="20" t="s">
        <v>29</v>
      </c>
      <c r="G16" s="20" t="s">
        <v>30</v>
      </c>
      <c r="H16" s="21">
        <f>21577.61+3832.5</f>
        <v>25410.11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25410.11</v>
      </c>
      <c r="S16" s="20" t="s">
        <v>31</v>
      </c>
    </row>
    <row r="17" s="13" customFormat="1" ht="23" customHeight="1" spans="1:19">
      <c r="A17" s="20"/>
      <c r="B17" s="20">
        <v>12</v>
      </c>
      <c r="C17" s="20" t="s">
        <v>52</v>
      </c>
      <c r="D17" s="20" t="s">
        <v>53</v>
      </c>
      <c r="E17" s="20" t="s">
        <v>28</v>
      </c>
      <c r="F17" s="20" t="s">
        <v>29</v>
      </c>
      <c r="G17" s="20" t="s">
        <v>30</v>
      </c>
      <c r="H17" s="21">
        <f>10812.57+2152.88</f>
        <v>12965.45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12965.45</v>
      </c>
      <c r="S17" s="20" t="s">
        <v>31</v>
      </c>
    </row>
    <row r="18" s="13" customFormat="1" ht="23" customHeight="1" spans="1:19">
      <c r="A18" s="20"/>
      <c r="B18" s="20">
        <v>13</v>
      </c>
      <c r="C18" s="20" t="s">
        <v>54</v>
      </c>
      <c r="D18" s="20" t="s">
        <v>55</v>
      </c>
      <c r="E18" s="20" t="s">
        <v>28</v>
      </c>
      <c r="F18" s="20" t="s">
        <v>29</v>
      </c>
      <c r="G18" s="20" t="s">
        <v>30</v>
      </c>
      <c r="H18" s="21">
        <f>1602.72+781.88</f>
        <v>2384.6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2384.6</v>
      </c>
      <c r="S18" s="20" t="s">
        <v>31</v>
      </c>
    </row>
    <row r="19" s="13" customFormat="1" ht="23" customHeight="1" spans="1:19">
      <c r="A19" s="20"/>
      <c r="B19" s="20">
        <v>14</v>
      </c>
      <c r="C19" s="20" t="s">
        <v>56</v>
      </c>
      <c r="D19" s="20" t="s">
        <v>57</v>
      </c>
      <c r="E19" s="20" t="s">
        <v>28</v>
      </c>
      <c r="F19" s="20" t="s">
        <v>29</v>
      </c>
      <c r="G19" s="20" t="s">
        <v>30</v>
      </c>
      <c r="H19" s="21">
        <f>5204.71+290.65</f>
        <v>5495.36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5495.36</v>
      </c>
      <c r="S19" s="20" t="s">
        <v>31</v>
      </c>
    </row>
    <row r="20" s="13" customFormat="1" ht="34" customHeight="1" spans="1:19">
      <c r="A20" s="20"/>
      <c r="B20" s="20">
        <v>15</v>
      </c>
      <c r="C20" s="20" t="s">
        <v>58</v>
      </c>
      <c r="D20" s="20" t="s">
        <v>59</v>
      </c>
      <c r="E20" s="20" t="s">
        <v>28</v>
      </c>
      <c r="F20" s="20" t="s">
        <v>29</v>
      </c>
      <c r="G20" s="20" t="s">
        <v>30</v>
      </c>
      <c r="H20" s="21">
        <f>5444.1+711.88</f>
        <v>6155.98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6155.98</v>
      </c>
      <c r="S20" s="20" t="s">
        <v>31</v>
      </c>
    </row>
    <row r="21" s="13" customFormat="1" ht="34" customHeight="1" spans="1:19">
      <c r="A21" s="20"/>
      <c r="B21" s="20">
        <v>16</v>
      </c>
      <c r="C21" s="20" t="s">
        <v>60</v>
      </c>
      <c r="D21" s="20" t="s">
        <v>61</v>
      </c>
      <c r="E21" s="20" t="s">
        <v>28</v>
      </c>
      <c r="F21" s="20" t="s">
        <v>29</v>
      </c>
      <c r="G21" s="20" t="s">
        <v>30</v>
      </c>
      <c r="H21" s="21">
        <f>7514.7+183.3</f>
        <v>7698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7698</v>
      </c>
      <c r="S21" s="20" t="s">
        <v>31</v>
      </c>
    </row>
    <row r="22" s="13" customFormat="1" ht="34" customHeight="1" spans="1:19">
      <c r="A22" s="20"/>
      <c r="B22" s="20">
        <v>17</v>
      </c>
      <c r="C22" s="20" t="s">
        <v>62</v>
      </c>
      <c r="D22" s="20" t="s">
        <v>63</v>
      </c>
      <c r="E22" s="20" t="s">
        <v>28</v>
      </c>
      <c r="F22" s="20" t="s">
        <v>29</v>
      </c>
      <c r="G22" s="20" t="s">
        <v>30</v>
      </c>
      <c r="H22" s="21">
        <f>4992.61+639</f>
        <v>5631.61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5631.61</v>
      </c>
      <c r="S22" s="20" t="s">
        <v>31</v>
      </c>
    </row>
    <row r="23" s="13" customFormat="1" ht="34" customHeight="1" spans="1:19">
      <c r="A23" s="20"/>
      <c r="B23" s="20">
        <v>18</v>
      </c>
      <c r="C23" s="20" t="s">
        <v>64</v>
      </c>
      <c r="D23" s="20" t="s">
        <v>65</v>
      </c>
      <c r="E23" s="20" t="s">
        <v>28</v>
      </c>
      <c r="F23" s="20" t="s">
        <v>29</v>
      </c>
      <c r="G23" s="20" t="s">
        <v>30</v>
      </c>
      <c r="H23" s="21">
        <f>2756.4+40.7</f>
        <v>2797.1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2797.1</v>
      </c>
      <c r="S23" s="20" t="s">
        <v>31</v>
      </c>
    </row>
    <row r="24" s="13" customFormat="1" ht="34" customHeight="1" spans="1:19">
      <c r="A24" s="20"/>
      <c r="B24" s="20">
        <v>19</v>
      </c>
      <c r="C24" s="20" t="s">
        <v>66</v>
      </c>
      <c r="D24" s="20" t="s">
        <v>67</v>
      </c>
      <c r="E24" s="20" t="s">
        <v>28</v>
      </c>
      <c r="F24" s="20" t="s">
        <v>29</v>
      </c>
      <c r="G24" s="20" t="s">
        <v>30</v>
      </c>
      <c r="H24" s="21">
        <f>2683.08+179.3</f>
        <v>2862.38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2862.38</v>
      </c>
      <c r="S24" s="20" t="s">
        <v>31</v>
      </c>
    </row>
    <row r="25" s="13" customFormat="1" ht="23" customHeight="1" spans="1:19">
      <c r="A25" s="20"/>
      <c r="B25" s="20">
        <v>20</v>
      </c>
      <c r="C25" s="20" t="s">
        <v>68</v>
      </c>
      <c r="D25" s="20" t="s">
        <v>69</v>
      </c>
      <c r="E25" s="20" t="s">
        <v>28</v>
      </c>
      <c r="F25" s="20" t="s">
        <v>29</v>
      </c>
      <c r="G25" s="20" t="s">
        <v>30</v>
      </c>
      <c r="H25" s="21">
        <f>23021.72+1975.27</f>
        <v>24996.99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24996.99</v>
      </c>
      <c r="S25" s="20" t="s">
        <v>31</v>
      </c>
    </row>
    <row r="26" s="13" customFormat="1" ht="34" customHeight="1" spans="1:19">
      <c r="A26" s="20"/>
      <c r="B26" s="20">
        <v>21</v>
      </c>
      <c r="C26" s="20" t="s">
        <v>70</v>
      </c>
      <c r="D26" s="20" t="s">
        <v>71</v>
      </c>
      <c r="E26" s="20" t="s">
        <v>28</v>
      </c>
      <c r="F26" s="20" t="s">
        <v>29</v>
      </c>
      <c r="G26" s="20" t="s">
        <v>30</v>
      </c>
      <c r="H26" s="21">
        <f>4056.11+70.29</f>
        <v>4126.4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4126.4</v>
      </c>
      <c r="S26" s="20" t="s">
        <v>31</v>
      </c>
    </row>
    <row r="27" s="13" customFormat="1" ht="23" customHeight="1" spans="1:19">
      <c r="A27" s="20"/>
      <c r="B27" s="20">
        <v>22</v>
      </c>
      <c r="C27" s="20" t="s">
        <v>72</v>
      </c>
      <c r="D27" s="20" t="s">
        <v>73</v>
      </c>
      <c r="E27" s="20" t="s">
        <v>28</v>
      </c>
      <c r="F27" s="20" t="s">
        <v>29</v>
      </c>
      <c r="G27" s="20" t="s">
        <v>30</v>
      </c>
      <c r="H27" s="21">
        <f>686.8+38.5</f>
        <v>725.3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725.3</v>
      </c>
      <c r="S27" s="20" t="s">
        <v>31</v>
      </c>
    </row>
    <row r="28" s="13" customFormat="1" ht="45" customHeight="1" spans="1:19">
      <c r="A28" s="20"/>
      <c r="B28" s="20">
        <v>23</v>
      </c>
      <c r="C28" s="20" t="s">
        <v>74</v>
      </c>
      <c r="D28" s="20" t="s">
        <v>75</v>
      </c>
      <c r="E28" s="20" t="s">
        <v>28</v>
      </c>
      <c r="F28" s="20" t="s">
        <v>29</v>
      </c>
      <c r="G28" s="20" t="s">
        <v>30</v>
      </c>
      <c r="H28" s="21">
        <f>9870.91+3762.56</f>
        <v>13633.47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13633.47</v>
      </c>
      <c r="S28" s="20" t="s">
        <v>31</v>
      </c>
    </row>
    <row r="29" s="13" customFormat="1" ht="23" customHeight="1" spans="1:19">
      <c r="A29" s="20"/>
      <c r="B29" s="20">
        <v>24</v>
      </c>
      <c r="C29" s="20" t="s">
        <v>76</v>
      </c>
      <c r="D29" s="20" t="s">
        <v>77</v>
      </c>
      <c r="E29" s="20" t="s">
        <v>28</v>
      </c>
      <c r="F29" s="20" t="s">
        <v>29</v>
      </c>
      <c r="G29" s="20" t="s">
        <v>30</v>
      </c>
      <c r="H29" s="21">
        <f>1470.88+18</f>
        <v>1488.88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1488.88</v>
      </c>
      <c r="S29" s="20" t="s">
        <v>31</v>
      </c>
    </row>
    <row r="30" s="13" customFormat="1" ht="23" customHeight="1" spans="1:19">
      <c r="A30" s="20"/>
      <c r="B30" s="20">
        <v>25</v>
      </c>
      <c r="C30" s="20" t="s">
        <v>78</v>
      </c>
      <c r="D30" s="20" t="s">
        <v>79</v>
      </c>
      <c r="E30" s="20" t="s">
        <v>28</v>
      </c>
      <c r="F30" s="20" t="s">
        <v>29</v>
      </c>
      <c r="G30" s="20" t="s">
        <v>30</v>
      </c>
      <c r="H30" s="21">
        <f>10914.74+692.3</f>
        <v>11607.04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11607.04</v>
      </c>
      <c r="S30" s="20" t="s">
        <v>31</v>
      </c>
    </row>
    <row r="31" s="13" customFormat="1" ht="23" customHeight="1" spans="1:19">
      <c r="A31" s="20"/>
      <c r="B31" s="20">
        <v>26</v>
      </c>
      <c r="C31" s="20" t="s">
        <v>80</v>
      </c>
      <c r="D31" s="20" t="s">
        <v>81</v>
      </c>
      <c r="E31" s="20" t="s">
        <v>28</v>
      </c>
      <c r="F31" s="20" t="s">
        <v>29</v>
      </c>
      <c r="G31" s="20" t="s">
        <v>30</v>
      </c>
      <c r="H31" s="21">
        <f>9458.06+1146.9</f>
        <v>10604.96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10604.96</v>
      </c>
      <c r="S31" s="20" t="s">
        <v>31</v>
      </c>
    </row>
    <row r="32" s="13" customFormat="1" ht="34" customHeight="1" spans="1:19">
      <c r="A32" s="20"/>
      <c r="B32" s="20">
        <v>27</v>
      </c>
      <c r="C32" s="20" t="s">
        <v>82</v>
      </c>
      <c r="D32" s="20" t="s">
        <v>83</v>
      </c>
      <c r="E32" s="20" t="s">
        <v>28</v>
      </c>
      <c r="F32" s="20" t="s">
        <v>29</v>
      </c>
      <c r="G32" s="20" t="s">
        <v>30</v>
      </c>
      <c r="H32" s="21">
        <f>1576.5+100</f>
        <v>1676.5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1676.5</v>
      </c>
      <c r="S32" s="20" t="s">
        <v>31</v>
      </c>
    </row>
    <row r="33" s="13" customFormat="1" ht="15" customHeight="1" spans="1:19">
      <c r="A33" s="20"/>
      <c r="B33" s="22" t="s">
        <v>84</v>
      </c>
      <c r="C33" s="22"/>
      <c r="D33" s="22"/>
      <c r="E33" s="22"/>
      <c r="F33" s="22"/>
      <c r="G33" s="22"/>
      <c r="H33" s="21">
        <f>258594.999999999+34672.96</f>
        <v>293267.959999999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293267.96</v>
      </c>
      <c r="S33" s="20" t="s">
        <v>4</v>
      </c>
    </row>
    <row r="34" s="13" customFormat="1" ht="15" customHeight="1" spans="1:19">
      <c r="A34" s="22" t="s">
        <v>85</v>
      </c>
      <c r="B34" s="22"/>
      <c r="C34" s="22"/>
      <c r="D34" s="22"/>
      <c r="E34" s="22"/>
      <c r="F34" s="22"/>
      <c r="G34" s="22"/>
      <c r="H34" s="21">
        <f t="shared" ref="H34:R34" si="0">SUM(H6:H32)</f>
        <v>293267.96</v>
      </c>
      <c r="I34" s="21">
        <f t="shared" si="0"/>
        <v>0</v>
      </c>
      <c r="J34" s="21">
        <f t="shared" si="0"/>
        <v>0</v>
      </c>
      <c r="K34" s="21">
        <f t="shared" si="0"/>
        <v>0</v>
      </c>
      <c r="L34" s="21">
        <f t="shared" si="0"/>
        <v>0</v>
      </c>
      <c r="M34" s="21">
        <f t="shared" si="0"/>
        <v>0</v>
      </c>
      <c r="N34" s="21">
        <f t="shared" si="0"/>
        <v>0</v>
      </c>
      <c r="O34" s="21">
        <f t="shared" si="0"/>
        <v>0</v>
      </c>
      <c r="P34" s="21">
        <f t="shared" si="0"/>
        <v>0</v>
      </c>
      <c r="Q34" s="21">
        <f t="shared" si="0"/>
        <v>0</v>
      </c>
      <c r="R34" s="21">
        <f t="shared" si="0"/>
        <v>293267.96</v>
      </c>
      <c r="S34" s="20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33:G33"/>
    <mergeCell ref="A34:G34"/>
    <mergeCell ref="A3:A5"/>
    <mergeCell ref="A6:A33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7"/>
  <sheetViews>
    <sheetView tabSelected="1" workbookViewId="0">
      <selection activeCell="D21" sqref="D21"/>
    </sheetView>
  </sheetViews>
  <sheetFormatPr defaultColWidth="9" defaultRowHeight="14.25"/>
  <cols>
    <col min="1" max="1" width="5" style="1" customWidth="1"/>
    <col min="2" max="2" width="13.375" style="1" customWidth="1"/>
    <col min="3" max="3" width="17.7" style="1" customWidth="1"/>
    <col min="4" max="4" width="11.6333333333333" style="1" customWidth="1"/>
    <col min="5" max="5" width="11.625" style="1" customWidth="1"/>
    <col min="6" max="6" width="13" style="1" customWidth="1"/>
    <col min="7" max="8" width="11.625" style="1" customWidth="1"/>
    <col min="9" max="9" width="9.875" style="1" customWidth="1"/>
    <col min="10" max="10" width="10.125" style="1" customWidth="1"/>
    <col min="11" max="11" width="9.9" style="1" customWidth="1"/>
    <col min="12" max="12" width="5.7" style="1" customWidth="1"/>
    <col min="13" max="236" width="9" style="1"/>
    <col min="237" max="16384" width="9" style="3"/>
  </cols>
  <sheetData>
    <row r="1" s="1" customFormat="1" ht="25" customHeight="1" spans="1:12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6" customHeight="1" spans="1:12">
      <c r="A2" s="5" t="s">
        <v>2</v>
      </c>
      <c r="B2" s="6"/>
      <c r="C2" s="6"/>
      <c r="D2" s="6"/>
      <c r="E2" s="7" t="s">
        <v>3</v>
      </c>
      <c r="F2" s="7"/>
      <c r="G2" s="7"/>
      <c r="H2" s="8"/>
      <c r="I2" s="8"/>
      <c r="J2" s="8"/>
      <c r="K2" s="11" t="s">
        <v>5</v>
      </c>
      <c r="L2" s="11"/>
    </row>
    <row r="3" s="1" customFormat="1" ht="30" customHeight="1" spans="1:12">
      <c r="A3" s="9" t="s">
        <v>7</v>
      </c>
      <c r="B3" s="9" t="s">
        <v>87</v>
      </c>
      <c r="C3" s="9" t="s">
        <v>88</v>
      </c>
      <c r="D3" s="9" t="s">
        <v>16</v>
      </c>
      <c r="E3" s="9" t="s">
        <v>89</v>
      </c>
      <c r="F3" s="9" t="s">
        <v>90</v>
      </c>
      <c r="G3" s="9" t="s">
        <v>23</v>
      </c>
      <c r="H3" s="9" t="s">
        <v>91</v>
      </c>
      <c r="I3" s="9" t="s">
        <v>92</v>
      </c>
      <c r="J3" s="9" t="s">
        <v>12</v>
      </c>
      <c r="K3" s="9" t="s">
        <v>11</v>
      </c>
      <c r="L3" s="9" t="s">
        <v>93</v>
      </c>
    </row>
    <row r="4" s="1" customFormat="1" ht="31" customHeight="1" spans="1:12">
      <c r="A4" s="9">
        <v>1</v>
      </c>
      <c r="B4" s="9" t="s">
        <v>80</v>
      </c>
      <c r="C4" s="9" t="s">
        <v>81</v>
      </c>
      <c r="D4" s="9">
        <v>0</v>
      </c>
      <c r="E4" s="10">
        <v>1414.6</v>
      </c>
      <c r="F4" s="9">
        <v>0</v>
      </c>
      <c r="G4" s="9">
        <v>0</v>
      </c>
      <c r="H4" s="9">
        <v>0</v>
      </c>
      <c r="I4" s="10">
        <f t="shared" ref="I4:I6" si="0">SUM(D4:H4)</f>
        <v>1414.6</v>
      </c>
      <c r="J4" s="12">
        <v>202307</v>
      </c>
      <c r="K4" s="12" t="s">
        <v>94</v>
      </c>
      <c r="L4" s="9" t="s">
        <v>4</v>
      </c>
    </row>
    <row r="5" s="1" customFormat="1" ht="31" customHeight="1" spans="1:12">
      <c r="A5" s="9">
        <v>2</v>
      </c>
      <c r="B5" s="9" t="s">
        <v>78</v>
      </c>
      <c r="C5" s="9" t="s">
        <v>79</v>
      </c>
      <c r="D5" s="9">
        <v>0</v>
      </c>
      <c r="E5" s="10">
        <v>3482.3</v>
      </c>
      <c r="F5" s="9">
        <v>0</v>
      </c>
      <c r="G5" s="9">
        <v>0</v>
      </c>
      <c r="H5" s="9">
        <v>0</v>
      </c>
      <c r="I5" s="10">
        <f t="shared" si="0"/>
        <v>3482.3</v>
      </c>
      <c r="J5" s="12">
        <v>202307</v>
      </c>
      <c r="K5" s="12" t="s">
        <v>94</v>
      </c>
      <c r="L5" s="9"/>
    </row>
    <row r="6" s="1" customFormat="1" ht="31" customHeight="1" spans="1:12">
      <c r="A6" s="9">
        <v>3</v>
      </c>
      <c r="B6" s="9" t="s">
        <v>52</v>
      </c>
      <c r="C6" s="9" t="s">
        <v>53</v>
      </c>
      <c r="D6" s="9">
        <v>0</v>
      </c>
      <c r="E6" s="10">
        <v>3345.48</v>
      </c>
      <c r="F6" s="9">
        <v>0</v>
      </c>
      <c r="G6" s="9">
        <v>0</v>
      </c>
      <c r="H6" s="9">
        <v>0</v>
      </c>
      <c r="I6" s="10">
        <f t="shared" si="0"/>
        <v>3345.48</v>
      </c>
      <c r="J6" s="12">
        <v>202307</v>
      </c>
      <c r="K6" s="12" t="s">
        <v>94</v>
      </c>
      <c r="L6" s="9"/>
    </row>
    <row r="7" s="1" customFormat="1" ht="19" customHeight="1" spans="1:12">
      <c r="A7" s="9" t="s">
        <v>85</v>
      </c>
      <c r="B7" s="9"/>
      <c r="C7" s="9"/>
      <c r="D7" s="10">
        <f t="shared" ref="D7:I7" si="1">SUM(D4:D6)</f>
        <v>0</v>
      </c>
      <c r="E7" s="10">
        <f t="shared" si="1"/>
        <v>8242.38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8242.38</v>
      </c>
      <c r="J7" s="9" t="s">
        <v>4</v>
      </c>
      <c r="K7" s="12" t="s">
        <v>4</v>
      </c>
      <c r="L7" s="9" t="s">
        <v>4</v>
      </c>
    </row>
    <row r="8" s="1" customFormat="1" spans="237:239">
      <c r="IC8" s="3"/>
      <c r="ID8" s="3"/>
      <c r="IE8" s="3"/>
    </row>
    <row r="9" s="1" customFormat="1" spans="237:239">
      <c r="IC9" s="3"/>
      <c r="ID9" s="3"/>
      <c r="IE9" s="3"/>
    </row>
    <row r="10" s="1" customFormat="1" spans="237:239">
      <c r="IC10" s="3"/>
      <c r="ID10" s="3"/>
      <c r="IE10" s="3"/>
    </row>
    <row r="11" s="1" customFormat="1" spans="237:239">
      <c r="IC11" s="3"/>
      <c r="ID11" s="3"/>
      <c r="IE11" s="3"/>
    </row>
    <row r="12" s="1" customFormat="1" spans="237:239">
      <c r="IC12" s="3"/>
      <c r="ID12" s="3"/>
      <c r="IE12" s="3"/>
    </row>
    <row r="13" s="1" customFormat="1" spans="237:239">
      <c r="IC13" s="3"/>
      <c r="ID13" s="3"/>
      <c r="IE13" s="3"/>
    </row>
    <row r="14" s="1" customFormat="1" spans="237:239">
      <c r="IC14" s="3"/>
      <c r="ID14" s="3"/>
      <c r="IE14" s="3"/>
    </row>
    <row r="15" s="1" customFormat="1" spans="237:239">
      <c r="IC15" s="3"/>
      <c r="ID15" s="3"/>
      <c r="IE15" s="3"/>
    </row>
    <row r="16" s="1" customFormat="1" spans="237:239">
      <c r="IC16" s="3"/>
      <c r="ID16" s="3"/>
      <c r="IE16" s="3"/>
    </row>
    <row r="17" s="2" customFormat="1" spans="1:23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3"/>
    </row>
  </sheetData>
  <mergeCells count="4">
    <mergeCell ref="A1:L1"/>
    <mergeCell ref="E2:G2"/>
    <mergeCell ref="K2:L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202307职工</vt:lpstr>
      <vt:lpstr>202307职工药店异地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2023-08-29T02:01:20Z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