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2"/>
  </bookViews>
  <sheets>
    <sheet name="职工药店10月结算" sheetId="6" r:id="rId1"/>
    <sheet name="居民药店10月结算" sheetId="7" r:id="rId2"/>
    <sheet name="居民康福祥、康韶10月结算" sheetId="8" r:id="rId3"/>
  </sheets>
  <calcPr calcId="144525"/>
</workbook>
</file>

<file path=xl/sharedStrings.xml><?xml version="1.0" encoding="utf-8"?>
<sst xmlns="http://schemas.openxmlformats.org/spreadsheetml/2006/main" count="360" uniqueCount="96">
  <si>
    <t>昆明市医疗保险定点零售药店费用结算、内审、拨付明细表</t>
  </si>
  <si>
    <t>经办机构：经开区</t>
  </si>
  <si>
    <t/>
  </si>
  <si>
    <t>拨款时间：2024年11月25日</t>
  </si>
  <si>
    <t>单位：元</t>
  </si>
  <si>
    <t>序号</t>
  </si>
  <si>
    <t>机构编码</t>
  </si>
  <si>
    <t>机构名称</t>
  </si>
  <si>
    <t>险种</t>
  </si>
  <si>
    <t>结算类别</t>
  </si>
  <si>
    <t>结算方式</t>
  </si>
  <si>
    <t>费款所属期</t>
  </si>
  <si>
    <t>医保实际支付费用</t>
  </si>
  <si>
    <t>实付合计</t>
  </si>
  <si>
    <t>个人账户</t>
  </si>
  <si>
    <t>基本统筹基金支付</t>
  </si>
  <si>
    <t>离休保障基金支付</t>
  </si>
  <si>
    <t>大病统筹基金支付</t>
  </si>
  <si>
    <t>公务员补助</t>
  </si>
  <si>
    <t>在职医疗照顾人员补助</t>
  </si>
  <si>
    <t>退休医疗照顾人员补助</t>
  </si>
  <si>
    <t>医疗救助</t>
  </si>
  <si>
    <t>兜底保障</t>
  </si>
  <si>
    <t>财政补助</t>
  </si>
  <si>
    <t>P53011401063</t>
  </si>
  <si>
    <t>昆明康爵商贸有限公司康顺药店</t>
  </si>
  <si>
    <t>职工</t>
  </si>
  <si>
    <t>药店购药</t>
  </si>
  <si>
    <t>月结算</t>
  </si>
  <si>
    <t>202410</t>
  </si>
  <si>
    <t>P53011401066</t>
  </si>
  <si>
    <t>昆明民康药业有限公司经开区兴景逸园店</t>
  </si>
  <si>
    <t>P53011401190</t>
  </si>
  <si>
    <t>昆明橙尧药业有限公司</t>
  </si>
  <si>
    <t>P53011401227</t>
  </si>
  <si>
    <t>云南善本药业有限公司经开区怀信堂药店</t>
  </si>
  <si>
    <t>P53011401539</t>
  </si>
  <si>
    <t>昆明民康药业有限公司</t>
  </si>
  <si>
    <t>P53011402202</t>
  </si>
  <si>
    <t>昆明方振药业有限公司</t>
  </si>
  <si>
    <t>P53011402980</t>
  </si>
  <si>
    <t>昆明钟玮大药房新册店</t>
  </si>
  <si>
    <t>P53011403018</t>
  </si>
  <si>
    <t>昆明民康药业有限公司经开区东冲顶店</t>
  </si>
  <si>
    <t>P53011403194</t>
  </si>
  <si>
    <t>昆明康爵商贸有限公司康盛药店</t>
  </si>
  <si>
    <t>P53011403216</t>
  </si>
  <si>
    <t>云南龙马药业有限公司龙马大药房鸿仁堂华飞连锁店</t>
  </si>
  <si>
    <t>P53011403217</t>
  </si>
  <si>
    <t>云南龙马药业有限公司龙马大药房鸿仁堂大新册连锁店</t>
  </si>
  <si>
    <t>P53011404128</t>
  </si>
  <si>
    <t>昆明维民药业有限公司第七分公司</t>
  </si>
  <si>
    <t>P53015400026</t>
  </si>
  <si>
    <t>云南亚美药业有限公司阿拉店</t>
  </si>
  <si>
    <t>P53015403445</t>
  </si>
  <si>
    <t>云南龙马药业有限公司龙马大药房鸿仁堂小新册连锁店</t>
  </si>
  <si>
    <t>P53015403876</t>
  </si>
  <si>
    <t>云南康福祥药业有限公司经开康惠馨苑店</t>
  </si>
  <si>
    <t>P53015403896</t>
  </si>
  <si>
    <t>云南万利药业有限公司昆明经开第一分公司</t>
  </si>
  <si>
    <t>P53015403909</t>
  </si>
  <si>
    <t>云南龙马药业有限公司龙马大药房鸿仁堂黄土坡连锁店</t>
  </si>
  <si>
    <t>P53015403910</t>
  </si>
  <si>
    <t>云南龙马药业有限公司龙马大药房鸿仁堂大冲连锁店</t>
  </si>
  <si>
    <t>P53015403914</t>
  </si>
  <si>
    <t>昆明御醉药业有限公司第七分公司</t>
  </si>
  <si>
    <t>P53015403915</t>
  </si>
  <si>
    <t>昆明御醉药业有限公司御醉第二分公司</t>
  </si>
  <si>
    <t>P53015403995</t>
  </si>
  <si>
    <t>云南龙马药业有限公司龙马大药房经开区东盟森林连锁店</t>
  </si>
  <si>
    <t>P53015404057</t>
  </si>
  <si>
    <t>昆明康韶药业有限公司大洛羊分店</t>
  </si>
  <si>
    <t>P53015404130</t>
  </si>
  <si>
    <t>云南航福药业有限公司航天城药房</t>
  </si>
  <si>
    <t>P53015404217</t>
  </si>
  <si>
    <t>云南康福祥药业有限公司昆明经开康景店</t>
  </si>
  <si>
    <t>P53015404270</t>
  </si>
  <si>
    <t>昆明保丰欣欣药业有限公司</t>
  </si>
  <si>
    <t>P53015404271</t>
  </si>
  <si>
    <t>昆明好药师康民药业有限公司</t>
  </si>
  <si>
    <t>P53015404276</t>
  </si>
  <si>
    <t>嘉靖大药房</t>
  </si>
  <si>
    <t>P53015404419</t>
  </si>
  <si>
    <t>昆明久七药业有限公司大洛羊店</t>
  </si>
  <si>
    <t>P53015404421</t>
  </si>
  <si>
    <t>昆明康韶药业有限公司公家村分店</t>
  </si>
  <si>
    <t>P53015404423</t>
  </si>
  <si>
    <t>云南冗译药业有限公司东泰花园分店</t>
  </si>
  <si>
    <t>P53015404424</t>
  </si>
  <si>
    <t>云南康普药业有限公司</t>
  </si>
  <si>
    <t>P53019904275</t>
  </si>
  <si>
    <t>昆明大向康药业有限公司</t>
  </si>
  <si>
    <t>合计(32家)</t>
  </si>
  <si>
    <t>居民</t>
  </si>
  <si>
    <t>合计(12家)</t>
  </si>
  <si>
    <t>合计(2家)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</si>
</sst>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\.dd\ hh:mm:ss"/>
  </numFmts>
  <fonts count="28">
    <font>
      <sz val="11"/>
      <color indexed="8"/>
      <name val="宋体"/>
      <charset val="134"/>
      <scheme val="minor"/>
    </font>
    <font>
      <b/>
      <sz val="16"/>
      <color rgb="FF333333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微软雅黑"/>
      <charset val="134"/>
    </font>
    <font>
      <b/>
      <sz val="9"/>
      <color rgb="FF000000"/>
      <name val="仿宋"/>
      <charset val="134"/>
    </font>
    <font>
      <b/>
      <sz val="10"/>
      <color rgb="FF000000"/>
      <name val="仿宋"/>
      <charset val="134"/>
    </font>
    <font>
      <b/>
      <sz val="9"/>
      <color rgb="FF333333"/>
      <name val="仿宋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333333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9" borderId="4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22" fillId="13" borderId="3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left" vertical="center" wrapText="1"/>
    </xf>
    <xf numFmtId="0" fontId="7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9"/>
  <sheetViews>
    <sheetView workbookViewId="0">
      <selection activeCell="I11" sqref="I11"/>
    </sheetView>
  </sheetViews>
  <sheetFormatPr defaultColWidth="9" defaultRowHeight="13.5"/>
  <cols>
    <col min="1" max="1" width="5.125" customWidth="1"/>
    <col min="2" max="2" width="10.9833333333333" customWidth="1"/>
    <col min="3" max="3" width="12.2" customWidth="1"/>
    <col min="4" max="4" width="5.125" customWidth="1"/>
    <col min="5" max="6" width="7.44166666666667" customWidth="1"/>
    <col min="7" max="7" width="7.56666666666667" customWidth="1"/>
    <col min="8" max="14" width="9.75833333333333" customWidth="1"/>
    <col min="15" max="16" width="8.94166666666667" customWidth="1"/>
    <col min="17" max="17" width="8" hidden="1"/>
    <col min="18" max="18" width="10.575" customWidth="1"/>
  </cols>
  <sheetData>
    <row r="1" customFormat="1" ht="38.25" customHeight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customFormat="1" ht="15" customHeight="1" spans="1:18">
      <c r="A2" s="2" t="s">
        <v>1</v>
      </c>
      <c r="B2" s="2"/>
      <c r="C2" s="2"/>
      <c r="D2" s="2"/>
      <c r="E2" s="2"/>
      <c r="F2" s="3" t="s">
        <v>2</v>
      </c>
      <c r="G2" s="4"/>
      <c r="H2" s="5" t="s">
        <v>3</v>
      </c>
      <c r="I2" s="5"/>
      <c r="J2" s="5"/>
      <c r="K2" s="5" t="s">
        <v>2</v>
      </c>
      <c r="L2" s="4"/>
      <c r="M2" s="9"/>
      <c r="N2" s="9"/>
      <c r="O2" s="9"/>
      <c r="P2" s="5" t="s">
        <v>2</v>
      </c>
      <c r="Q2" s="5" t="s">
        <v>2</v>
      </c>
      <c r="R2" s="4" t="s">
        <v>4</v>
      </c>
    </row>
    <row r="3" customFormat="1" ht="15" customHeight="1" spans="1:18">
      <c r="A3" s="6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/>
      <c r="J3" s="6"/>
      <c r="K3" s="6"/>
      <c r="L3" s="6"/>
      <c r="M3" s="6"/>
      <c r="N3" s="6"/>
      <c r="O3" s="6"/>
      <c r="P3" s="6"/>
      <c r="Q3" s="6"/>
      <c r="R3" s="6" t="s">
        <v>13</v>
      </c>
    </row>
    <row r="4" customFormat="1" ht="15" customHeight="1" spans="1:18">
      <c r="A4" s="6"/>
      <c r="B4" s="6"/>
      <c r="C4" s="6"/>
      <c r="D4" s="6"/>
      <c r="E4" s="6"/>
      <c r="F4" s="6"/>
      <c r="G4" s="6"/>
      <c r="H4" s="6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6" t="s">
        <v>19</v>
      </c>
      <c r="N4" s="6" t="s">
        <v>20</v>
      </c>
      <c r="O4" s="6" t="s">
        <v>21</v>
      </c>
      <c r="P4" s="6" t="s">
        <v>22</v>
      </c>
      <c r="Q4" s="6" t="s">
        <v>23</v>
      </c>
      <c r="R4" s="6"/>
    </row>
    <row r="5" customFormat="1" ht="15" customHeight="1" spans="1:18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customFormat="1" ht="23" customHeight="1" spans="1:18">
      <c r="A6" s="7">
        <v>1</v>
      </c>
      <c r="B6" s="7" t="s">
        <v>24</v>
      </c>
      <c r="C6" s="7" t="s">
        <v>25</v>
      </c>
      <c r="D6" s="7" t="s">
        <v>26</v>
      </c>
      <c r="E6" s="7" t="s">
        <v>27</v>
      </c>
      <c r="F6" s="7" t="s">
        <v>28</v>
      </c>
      <c r="G6" s="7" t="s">
        <v>29</v>
      </c>
      <c r="H6" s="8">
        <f>17689.89+724.65</f>
        <v>18414.54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18414.54</v>
      </c>
    </row>
    <row r="7" customFormat="1" ht="34" customHeight="1" spans="1:18">
      <c r="A7" s="7">
        <v>2</v>
      </c>
      <c r="B7" s="7" t="s">
        <v>30</v>
      </c>
      <c r="C7" s="7" t="s">
        <v>31</v>
      </c>
      <c r="D7" s="7" t="s">
        <v>26</v>
      </c>
      <c r="E7" s="7" t="s">
        <v>27</v>
      </c>
      <c r="F7" s="7" t="s">
        <v>28</v>
      </c>
      <c r="G7" s="7" t="s">
        <v>29</v>
      </c>
      <c r="H7" s="8">
        <f>9732.32+785.58</f>
        <v>10517.9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10517.9</v>
      </c>
    </row>
    <row r="8" customFormat="1" ht="23" customHeight="1" spans="1:18">
      <c r="A8" s="7">
        <v>3</v>
      </c>
      <c r="B8" s="7" t="s">
        <v>32</v>
      </c>
      <c r="C8" s="7" t="s">
        <v>33</v>
      </c>
      <c r="D8" s="7" t="s">
        <v>26</v>
      </c>
      <c r="E8" s="7" t="s">
        <v>27</v>
      </c>
      <c r="F8" s="7" t="s">
        <v>28</v>
      </c>
      <c r="G8" s="7" t="s">
        <v>29</v>
      </c>
      <c r="H8" s="8">
        <f>7701.06+858.55</f>
        <v>8559.61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8559.61</v>
      </c>
    </row>
    <row r="9" customFormat="1" ht="34" customHeight="1" spans="1:18">
      <c r="A9" s="7">
        <v>4</v>
      </c>
      <c r="B9" s="7" t="s">
        <v>34</v>
      </c>
      <c r="C9" s="7" t="s">
        <v>35</v>
      </c>
      <c r="D9" s="7" t="s">
        <v>26</v>
      </c>
      <c r="E9" s="7" t="s">
        <v>27</v>
      </c>
      <c r="F9" s="7" t="s">
        <v>28</v>
      </c>
      <c r="G9" s="7" t="s">
        <v>29</v>
      </c>
      <c r="H9" s="8">
        <f>689+155</f>
        <v>844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844</v>
      </c>
    </row>
    <row r="10" customFormat="1" ht="23" customHeight="1" spans="1:18">
      <c r="A10" s="7">
        <v>5</v>
      </c>
      <c r="B10" s="7" t="s">
        <v>36</v>
      </c>
      <c r="C10" s="7" t="s">
        <v>37</v>
      </c>
      <c r="D10" s="7" t="s">
        <v>26</v>
      </c>
      <c r="E10" s="7" t="s">
        <v>27</v>
      </c>
      <c r="F10" s="7" t="s">
        <v>28</v>
      </c>
      <c r="G10" s="7" t="s">
        <v>29</v>
      </c>
      <c r="H10" s="8">
        <f>17094.16+36</f>
        <v>17130.16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17130.16</v>
      </c>
    </row>
    <row r="11" customFormat="1" ht="23" customHeight="1" spans="1:18">
      <c r="A11" s="7">
        <v>6</v>
      </c>
      <c r="B11" s="7" t="s">
        <v>38</v>
      </c>
      <c r="C11" s="7" t="s">
        <v>39</v>
      </c>
      <c r="D11" s="7" t="s">
        <v>26</v>
      </c>
      <c r="E11" s="7" t="s">
        <v>27</v>
      </c>
      <c r="F11" s="7" t="s">
        <v>28</v>
      </c>
      <c r="G11" s="7" t="s">
        <v>29</v>
      </c>
      <c r="H11" s="8">
        <f>21176.1+2011.6</f>
        <v>23187.7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23187.7</v>
      </c>
    </row>
    <row r="12" customFormat="1" ht="23" customHeight="1" spans="1:18">
      <c r="A12" s="7">
        <v>7</v>
      </c>
      <c r="B12" s="7" t="s">
        <v>40</v>
      </c>
      <c r="C12" s="7" t="s">
        <v>41</v>
      </c>
      <c r="D12" s="7" t="s">
        <v>26</v>
      </c>
      <c r="E12" s="7" t="s">
        <v>27</v>
      </c>
      <c r="F12" s="7" t="s">
        <v>28</v>
      </c>
      <c r="G12" s="7" t="s">
        <v>29</v>
      </c>
      <c r="H12" s="8">
        <f>4953.6+1731.57</f>
        <v>6685.17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6685.17</v>
      </c>
    </row>
    <row r="13" customFormat="1" ht="34" customHeight="1" spans="1:18">
      <c r="A13" s="7">
        <v>8</v>
      </c>
      <c r="B13" s="7" t="s">
        <v>42</v>
      </c>
      <c r="C13" s="7" t="s">
        <v>43</v>
      </c>
      <c r="D13" s="7" t="s">
        <v>26</v>
      </c>
      <c r="E13" s="7" t="s">
        <v>27</v>
      </c>
      <c r="F13" s="7" t="s">
        <v>28</v>
      </c>
      <c r="G13" s="7" t="s">
        <v>29</v>
      </c>
      <c r="H13" s="8">
        <f>12523.65+245.4</f>
        <v>12769.05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12769.05</v>
      </c>
    </row>
    <row r="14" customFormat="1" ht="23" customHeight="1" spans="1:18">
      <c r="A14" s="7">
        <v>9</v>
      </c>
      <c r="B14" s="7" t="s">
        <v>44</v>
      </c>
      <c r="C14" s="7" t="s">
        <v>45</v>
      </c>
      <c r="D14" s="7" t="s">
        <v>26</v>
      </c>
      <c r="E14" s="7" t="s">
        <v>27</v>
      </c>
      <c r="F14" s="7" t="s">
        <v>28</v>
      </c>
      <c r="G14" s="7" t="s">
        <v>29</v>
      </c>
      <c r="H14" s="8">
        <f>11101.08+2472.22</f>
        <v>13573.3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13573.3</v>
      </c>
    </row>
    <row r="15" customFormat="1" ht="34" customHeight="1" spans="1:18">
      <c r="A15" s="7">
        <v>10</v>
      </c>
      <c r="B15" s="7" t="s">
        <v>46</v>
      </c>
      <c r="C15" s="7" t="s">
        <v>47</v>
      </c>
      <c r="D15" s="7" t="s">
        <v>26</v>
      </c>
      <c r="E15" s="7" t="s">
        <v>27</v>
      </c>
      <c r="F15" s="7" t="s">
        <v>28</v>
      </c>
      <c r="G15" s="7" t="s">
        <v>29</v>
      </c>
      <c r="H15" s="8">
        <f>11838.93+11911.71</f>
        <v>23750.64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23750.64</v>
      </c>
    </row>
    <row r="16" customFormat="1" ht="34" customHeight="1" spans="1:18">
      <c r="A16" s="7">
        <v>11</v>
      </c>
      <c r="B16" s="7" t="s">
        <v>48</v>
      </c>
      <c r="C16" s="7" t="s">
        <v>49</v>
      </c>
      <c r="D16" s="7" t="s">
        <v>26</v>
      </c>
      <c r="E16" s="7" t="s">
        <v>27</v>
      </c>
      <c r="F16" s="7" t="s">
        <v>28</v>
      </c>
      <c r="G16" s="7" t="s">
        <v>29</v>
      </c>
      <c r="H16" s="8">
        <f>26482.95+2808.65</f>
        <v>29291.6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29291.6</v>
      </c>
    </row>
    <row r="17" customFormat="1" ht="23" customHeight="1" spans="1:18">
      <c r="A17" s="7">
        <v>12</v>
      </c>
      <c r="B17" s="7" t="s">
        <v>50</v>
      </c>
      <c r="C17" s="7" t="s">
        <v>51</v>
      </c>
      <c r="D17" s="7" t="s">
        <v>26</v>
      </c>
      <c r="E17" s="7" t="s">
        <v>27</v>
      </c>
      <c r="F17" s="7" t="s">
        <v>28</v>
      </c>
      <c r="G17" s="7" t="s">
        <v>29</v>
      </c>
      <c r="H17" s="8">
        <f>17819.67+1319.17</f>
        <v>19138.84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19138.84</v>
      </c>
    </row>
    <row r="18" customFormat="1" ht="23" customHeight="1" spans="1:18">
      <c r="A18" s="7">
        <v>13</v>
      </c>
      <c r="B18" s="7" t="s">
        <v>52</v>
      </c>
      <c r="C18" s="7" t="s">
        <v>53</v>
      </c>
      <c r="D18" s="7" t="s">
        <v>26</v>
      </c>
      <c r="E18" s="7" t="s">
        <v>27</v>
      </c>
      <c r="F18" s="7" t="s">
        <v>28</v>
      </c>
      <c r="G18" s="7" t="s">
        <v>29</v>
      </c>
      <c r="H18" s="8">
        <f>5022.69+485.71</f>
        <v>5508.4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5508.4</v>
      </c>
    </row>
    <row r="19" customFormat="1" ht="34" customHeight="1" spans="1:18">
      <c r="A19" s="7">
        <v>14</v>
      </c>
      <c r="B19" s="7" t="s">
        <v>54</v>
      </c>
      <c r="C19" s="7" t="s">
        <v>55</v>
      </c>
      <c r="D19" s="7" t="s">
        <v>26</v>
      </c>
      <c r="E19" s="7" t="s">
        <v>27</v>
      </c>
      <c r="F19" s="7" t="s">
        <v>28</v>
      </c>
      <c r="G19" s="7" t="s">
        <v>29</v>
      </c>
      <c r="H19" s="8">
        <f>7437.28+769.21</f>
        <v>8206.49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8206.49</v>
      </c>
    </row>
    <row r="20" customFormat="1" ht="34" customHeight="1" spans="1:18">
      <c r="A20" s="7">
        <v>15</v>
      </c>
      <c r="B20" s="7" t="s">
        <v>56</v>
      </c>
      <c r="C20" s="7" t="s">
        <v>57</v>
      </c>
      <c r="D20" s="7" t="s">
        <v>26</v>
      </c>
      <c r="E20" s="7" t="s">
        <v>27</v>
      </c>
      <c r="F20" s="7" t="s">
        <v>28</v>
      </c>
      <c r="G20" s="7" t="s">
        <v>29</v>
      </c>
      <c r="H20" s="8">
        <f>3718.9+0</f>
        <v>3718.9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3718.9</v>
      </c>
    </row>
    <row r="21" customFormat="1" ht="34" customHeight="1" spans="1:18">
      <c r="A21" s="7">
        <v>16</v>
      </c>
      <c r="B21" s="7" t="s">
        <v>58</v>
      </c>
      <c r="C21" s="7" t="s">
        <v>59</v>
      </c>
      <c r="D21" s="7" t="s">
        <v>26</v>
      </c>
      <c r="E21" s="7" t="s">
        <v>27</v>
      </c>
      <c r="F21" s="7" t="s">
        <v>28</v>
      </c>
      <c r="G21" s="7" t="s">
        <v>29</v>
      </c>
      <c r="H21" s="8">
        <f>4807.38+481</f>
        <v>5288.38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5288.38</v>
      </c>
    </row>
    <row r="22" customFormat="1" ht="34" customHeight="1" spans="1:18">
      <c r="A22" s="7">
        <v>17</v>
      </c>
      <c r="B22" s="7" t="s">
        <v>60</v>
      </c>
      <c r="C22" s="7" t="s">
        <v>61</v>
      </c>
      <c r="D22" s="7" t="s">
        <v>26</v>
      </c>
      <c r="E22" s="7" t="s">
        <v>27</v>
      </c>
      <c r="F22" s="7" t="s">
        <v>28</v>
      </c>
      <c r="G22" s="7" t="s">
        <v>29</v>
      </c>
      <c r="H22" s="8">
        <f>1720.62+228</f>
        <v>1948.62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1948.62</v>
      </c>
    </row>
    <row r="23" customFormat="1" ht="34" customHeight="1" spans="1:18">
      <c r="A23" s="7">
        <v>18</v>
      </c>
      <c r="B23" s="7" t="s">
        <v>62</v>
      </c>
      <c r="C23" s="7" t="s">
        <v>63</v>
      </c>
      <c r="D23" s="7" t="s">
        <v>26</v>
      </c>
      <c r="E23" s="7" t="s">
        <v>27</v>
      </c>
      <c r="F23" s="7" t="s">
        <v>28</v>
      </c>
      <c r="G23" s="7" t="s">
        <v>29</v>
      </c>
      <c r="H23" s="8">
        <f>3610.01+101.4</f>
        <v>3711.41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3711.41</v>
      </c>
    </row>
    <row r="24" customFormat="1" ht="23" customHeight="1" spans="1:18">
      <c r="A24" s="7">
        <v>19</v>
      </c>
      <c r="B24" s="7" t="s">
        <v>64</v>
      </c>
      <c r="C24" s="7" t="s">
        <v>65</v>
      </c>
      <c r="D24" s="7" t="s">
        <v>26</v>
      </c>
      <c r="E24" s="7" t="s">
        <v>27</v>
      </c>
      <c r="F24" s="7" t="s">
        <v>28</v>
      </c>
      <c r="G24" s="7" t="s">
        <v>29</v>
      </c>
      <c r="H24" s="8">
        <f>18740.22+1272.1</f>
        <v>20012.32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20012.32</v>
      </c>
    </row>
    <row r="25" customFormat="1" ht="34" customHeight="1" spans="1:18">
      <c r="A25" s="7">
        <v>20</v>
      </c>
      <c r="B25" s="7" t="s">
        <v>66</v>
      </c>
      <c r="C25" s="7" t="s">
        <v>67</v>
      </c>
      <c r="D25" s="7" t="s">
        <v>26</v>
      </c>
      <c r="E25" s="7" t="s">
        <v>27</v>
      </c>
      <c r="F25" s="7" t="s">
        <v>28</v>
      </c>
      <c r="G25" s="7" t="s">
        <v>29</v>
      </c>
      <c r="H25" s="8">
        <f>4559.02+42.5</f>
        <v>4601.52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4601.52</v>
      </c>
    </row>
    <row r="26" customFormat="1" ht="45" customHeight="1" spans="1:18">
      <c r="A26" s="7">
        <v>21</v>
      </c>
      <c r="B26" s="7" t="s">
        <v>68</v>
      </c>
      <c r="C26" s="7" t="s">
        <v>69</v>
      </c>
      <c r="D26" s="7" t="s">
        <v>26</v>
      </c>
      <c r="E26" s="7" t="s">
        <v>27</v>
      </c>
      <c r="F26" s="7" t="s">
        <v>28</v>
      </c>
      <c r="G26" s="7" t="s">
        <v>29</v>
      </c>
      <c r="H26" s="8">
        <f>6828.14+741.08</f>
        <v>7569.22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7569.22</v>
      </c>
    </row>
    <row r="27" customFormat="1" ht="23" customHeight="1" spans="1:18">
      <c r="A27" s="7">
        <v>22</v>
      </c>
      <c r="B27" s="7" t="s">
        <v>70</v>
      </c>
      <c r="C27" s="7" t="s">
        <v>71</v>
      </c>
      <c r="D27" s="7" t="s">
        <v>26</v>
      </c>
      <c r="E27" s="7" t="s">
        <v>27</v>
      </c>
      <c r="F27" s="7" t="s">
        <v>28</v>
      </c>
      <c r="G27" s="7" t="s">
        <v>29</v>
      </c>
      <c r="H27" s="8">
        <f>3027.67+390.4</f>
        <v>3418.07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3418.07</v>
      </c>
    </row>
    <row r="28" customFormat="1" ht="23" customHeight="1" spans="1:18">
      <c r="A28" s="7">
        <v>23</v>
      </c>
      <c r="B28" s="7" t="s">
        <v>72</v>
      </c>
      <c r="C28" s="7" t="s">
        <v>73</v>
      </c>
      <c r="D28" s="7" t="s">
        <v>26</v>
      </c>
      <c r="E28" s="7" t="s">
        <v>27</v>
      </c>
      <c r="F28" s="7" t="s">
        <v>28</v>
      </c>
      <c r="G28" s="7" t="s">
        <v>29</v>
      </c>
      <c r="H28" s="8">
        <f>15488.93+1496.54</f>
        <v>16985.47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16985.47</v>
      </c>
    </row>
    <row r="29" customFormat="1" ht="34" customHeight="1" spans="1:18">
      <c r="A29" s="7">
        <v>24</v>
      </c>
      <c r="B29" s="7" t="s">
        <v>74</v>
      </c>
      <c r="C29" s="7" t="s">
        <v>75</v>
      </c>
      <c r="D29" s="7" t="s">
        <v>26</v>
      </c>
      <c r="E29" s="7" t="s">
        <v>27</v>
      </c>
      <c r="F29" s="7" t="s">
        <v>28</v>
      </c>
      <c r="G29" s="7" t="s">
        <v>29</v>
      </c>
      <c r="H29" s="8">
        <f>2261.8+316.8</f>
        <v>2578.6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2578.6</v>
      </c>
    </row>
    <row r="30" customFormat="1" ht="23" customHeight="1" spans="1:18">
      <c r="A30" s="7">
        <v>25</v>
      </c>
      <c r="B30" s="7" t="s">
        <v>76</v>
      </c>
      <c r="C30" s="7" t="s">
        <v>77</v>
      </c>
      <c r="D30" s="7" t="s">
        <v>26</v>
      </c>
      <c r="E30" s="7" t="s">
        <v>27</v>
      </c>
      <c r="F30" s="7" t="s">
        <v>28</v>
      </c>
      <c r="G30" s="7" t="s">
        <v>29</v>
      </c>
      <c r="H30" s="8">
        <f>3030.9+0</f>
        <v>3030.9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3030.9</v>
      </c>
    </row>
    <row r="31" customFormat="1" ht="23" customHeight="1" spans="1:18">
      <c r="A31" s="7">
        <v>26</v>
      </c>
      <c r="B31" s="7" t="s">
        <v>78</v>
      </c>
      <c r="C31" s="7" t="s">
        <v>79</v>
      </c>
      <c r="D31" s="7" t="s">
        <v>26</v>
      </c>
      <c r="E31" s="7" t="s">
        <v>27</v>
      </c>
      <c r="F31" s="7" t="s">
        <v>28</v>
      </c>
      <c r="G31" s="7" t="s">
        <v>29</v>
      </c>
      <c r="H31" s="8">
        <f>2163.3+0</f>
        <v>2163.3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2163.3</v>
      </c>
    </row>
    <row r="32" customFormat="1" ht="15" customHeight="1" spans="1:18">
      <c r="A32" s="7">
        <v>27</v>
      </c>
      <c r="B32" s="7" t="s">
        <v>80</v>
      </c>
      <c r="C32" s="7" t="s">
        <v>81</v>
      </c>
      <c r="D32" s="7" t="s">
        <v>26</v>
      </c>
      <c r="E32" s="7" t="s">
        <v>27</v>
      </c>
      <c r="F32" s="7" t="s">
        <v>28</v>
      </c>
      <c r="G32" s="7" t="s">
        <v>29</v>
      </c>
      <c r="H32" s="8">
        <f>1101+0</f>
        <v>1101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1101</v>
      </c>
    </row>
    <row r="33" customFormat="1" ht="23" customHeight="1" spans="1:18">
      <c r="A33" s="7">
        <v>28</v>
      </c>
      <c r="B33" s="7" t="s">
        <v>82</v>
      </c>
      <c r="C33" s="7" t="s">
        <v>83</v>
      </c>
      <c r="D33" s="7" t="s">
        <v>26</v>
      </c>
      <c r="E33" s="7" t="s">
        <v>27</v>
      </c>
      <c r="F33" s="7" t="s">
        <v>28</v>
      </c>
      <c r="G33" s="7" t="s">
        <v>29</v>
      </c>
      <c r="H33" s="8">
        <f>3586.24+290.75</f>
        <v>3876.99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3876.99</v>
      </c>
    </row>
    <row r="34" customFormat="1" ht="23" customHeight="1" spans="1:18">
      <c r="A34" s="7">
        <v>29</v>
      </c>
      <c r="B34" s="7" t="s">
        <v>84</v>
      </c>
      <c r="C34" s="7" t="s">
        <v>85</v>
      </c>
      <c r="D34" s="7" t="s">
        <v>26</v>
      </c>
      <c r="E34" s="7" t="s">
        <v>27</v>
      </c>
      <c r="F34" s="7" t="s">
        <v>28</v>
      </c>
      <c r="G34" s="7" t="s">
        <v>29</v>
      </c>
      <c r="H34" s="8">
        <f>205+0</f>
        <v>205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205</v>
      </c>
    </row>
    <row r="35" ht="23" customHeight="1" spans="1:18">
      <c r="A35" s="7">
        <v>30</v>
      </c>
      <c r="B35" s="7" t="s">
        <v>86</v>
      </c>
      <c r="C35" s="7" t="s">
        <v>87</v>
      </c>
      <c r="D35" s="7" t="s">
        <v>26</v>
      </c>
      <c r="E35" s="7" t="s">
        <v>27</v>
      </c>
      <c r="F35" s="7" t="s">
        <v>28</v>
      </c>
      <c r="G35" s="7" t="s">
        <v>29</v>
      </c>
      <c r="H35" s="8">
        <f>5030.14+602.3</f>
        <v>5632.44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5632.44</v>
      </c>
    </row>
    <row r="36" ht="23" customHeight="1" spans="1:18">
      <c r="A36" s="7">
        <v>31</v>
      </c>
      <c r="B36" s="7" t="s">
        <v>88</v>
      </c>
      <c r="C36" s="7" t="s">
        <v>89</v>
      </c>
      <c r="D36" s="7" t="s">
        <v>26</v>
      </c>
      <c r="E36" s="7" t="s">
        <v>27</v>
      </c>
      <c r="F36" s="7" t="s">
        <v>28</v>
      </c>
      <c r="G36" s="7" t="s">
        <v>29</v>
      </c>
      <c r="H36" s="8">
        <f>1832.83+72</f>
        <v>1904.83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1904.83</v>
      </c>
    </row>
    <row r="37" ht="23" customHeight="1" spans="1:18">
      <c r="A37" s="7">
        <v>32</v>
      </c>
      <c r="B37" s="7" t="s">
        <v>90</v>
      </c>
      <c r="C37" s="7" t="s">
        <v>91</v>
      </c>
      <c r="D37" s="7" t="s">
        <v>26</v>
      </c>
      <c r="E37" s="7" t="s">
        <v>27</v>
      </c>
      <c r="F37" s="7" t="s">
        <v>28</v>
      </c>
      <c r="G37" s="7" t="s">
        <v>29</v>
      </c>
      <c r="H37" s="8">
        <f>1824.5+0</f>
        <v>1824.5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1824.5</v>
      </c>
    </row>
    <row r="38" ht="15" customHeight="1" spans="1:18">
      <c r="A38" s="7" t="s">
        <v>92</v>
      </c>
      <c r="B38" s="7"/>
      <c r="C38" s="7"/>
      <c r="D38" s="7"/>
      <c r="E38" s="7"/>
      <c r="F38" s="7"/>
      <c r="G38" s="7"/>
      <c r="H38" s="8">
        <f>254798.98+32349.89</f>
        <v>287148.87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287148.87</v>
      </c>
    </row>
    <row r="39" s="11" customFormat="1" spans="1:18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</row>
  </sheetData>
  <mergeCells count="24">
    <mergeCell ref="A1:R1"/>
    <mergeCell ref="A2:E2"/>
    <mergeCell ref="H2:J2"/>
    <mergeCell ref="M2:O2"/>
    <mergeCell ref="H3:Q3"/>
    <mergeCell ref="A38:G38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3:R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workbookViewId="0">
      <selection activeCell="G10" sqref="G10"/>
    </sheetView>
  </sheetViews>
  <sheetFormatPr defaultColWidth="9" defaultRowHeight="13.5"/>
  <cols>
    <col min="1" max="1" width="5.125" style="10" customWidth="1"/>
    <col min="2" max="2" width="10.9833333333333" style="10" customWidth="1"/>
    <col min="3" max="3" width="12.2" style="10" customWidth="1"/>
    <col min="4" max="4" width="5.125" style="10" customWidth="1"/>
    <col min="5" max="6" width="7.44166666666667" style="10" customWidth="1"/>
    <col min="7" max="7" width="7.56666666666667" style="10" customWidth="1"/>
    <col min="8" max="14" width="9.75833333333333" style="10" customWidth="1"/>
    <col min="15" max="16" width="8.94166666666667" style="10" customWidth="1"/>
    <col min="17" max="17" width="8" style="10" hidden="1"/>
    <col min="18" max="18" width="10.575" style="10" customWidth="1"/>
  </cols>
  <sheetData>
    <row r="1" ht="38.25" customHeight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15" customHeight="1" spans="1:18">
      <c r="A2" s="2" t="s">
        <v>1</v>
      </c>
      <c r="B2" s="2"/>
      <c r="C2" s="2"/>
      <c r="D2" s="2"/>
      <c r="E2" s="2"/>
      <c r="F2" s="3" t="s">
        <v>2</v>
      </c>
      <c r="G2" s="4"/>
      <c r="H2" s="5" t="s">
        <v>3</v>
      </c>
      <c r="I2" s="5"/>
      <c r="J2" s="5"/>
      <c r="K2" s="5" t="s">
        <v>2</v>
      </c>
      <c r="L2" s="4"/>
      <c r="M2" s="9"/>
      <c r="N2" s="9"/>
      <c r="O2" s="9"/>
      <c r="P2" s="5" t="s">
        <v>2</v>
      </c>
      <c r="Q2" s="5" t="s">
        <v>2</v>
      </c>
      <c r="R2" s="4" t="s">
        <v>4</v>
      </c>
    </row>
    <row r="3" ht="15" customHeight="1" spans="1:18">
      <c r="A3" s="6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/>
      <c r="J3" s="6"/>
      <c r="K3" s="6"/>
      <c r="L3" s="6"/>
      <c r="M3" s="6"/>
      <c r="N3" s="6"/>
      <c r="O3" s="6"/>
      <c r="P3" s="6"/>
      <c r="Q3" s="6"/>
      <c r="R3" s="6" t="s">
        <v>13</v>
      </c>
    </row>
    <row r="4" ht="15" customHeight="1" spans="1:18">
      <c r="A4" s="6"/>
      <c r="B4" s="6"/>
      <c r="C4" s="6"/>
      <c r="D4" s="6"/>
      <c r="E4" s="6"/>
      <c r="F4" s="6"/>
      <c r="G4" s="6"/>
      <c r="H4" s="6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6" t="s">
        <v>19</v>
      </c>
      <c r="N4" s="6" t="s">
        <v>20</v>
      </c>
      <c r="O4" s="6" t="s">
        <v>21</v>
      </c>
      <c r="P4" s="6" t="s">
        <v>22</v>
      </c>
      <c r="Q4" s="6" t="s">
        <v>23</v>
      </c>
      <c r="R4" s="6"/>
    </row>
    <row r="5" ht="15" customHeight="1" spans="1:18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ht="34" customHeight="1" spans="1:18">
      <c r="A6" s="7">
        <v>1</v>
      </c>
      <c r="B6" s="7" t="s">
        <v>30</v>
      </c>
      <c r="C6" s="7" t="s">
        <v>31</v>
      </c>
      <c r="D6" s="7" t="s">
        <v>93</v>
      </c>
      <c r="E6" s="7" t="s">
        <v>27</v>
      </c>
      <c r="F6" s="7" t="s">
        <v>28</v>
      </c>
      <c r="G6" s="7" t="s">
        <v>29</v>
      </c>
      <c r="H6" s="8">
        <f>624.2+0</f>
        <v>624.2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624.2</v>
      </c>
    </row>
    <row r="7" ht="23" customHeight="1" spans="1:18">
      <c r="A7" s="7">
        <v>2</v>
      </c>
      <c r="B7" s="7" t="s">
        <v>32</v>
      </c>
      <c r="C7" s="7" t="s">
        <v>33</v>
      </c>
      <c r="D7" s="7" t="s">
        <v>93</v>
      </c>
      <c r="E7" s="7" t="s">
        <v>27</v>
      </c>
      <c r="F7" s="7" t="s">
        <v>28</v>
      </c>
      <c r="G7" s="7" t="s">
        <v>29</v>
      </c>
      <c r="H7" s="8">
        <f>118.04+0</f>
        <v>118.04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118.04</v>
      </c>
    </row>
    <row r="8" ht="23" customHeight="1" spans="1:18">
      <c r="A8" s="7">
        <v>3</v>
      </c>
      <c r="B8" s="7" t="s">
        <v>36</v>
      </c>
      <c r="C8" s="7" t="s">
        <v>37</v>
      </c>
      <c r="D8" s="7" t="s">
        <v>93</v>
      </c>
      <c r="E8" s="7" t="s">
        <v>27</v>
      </c>
      <c r="F8" s="7" t="s">
        <v>28</v>
      </c>
      <c r="G8" s="7" t="s">
        <v>29</v>
      </c>
      <c r="H8" s="8">
        <f>88.8+0</f>
        <v>88.8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88.8</v>
      </c>
    </row>
    <row r="9" ht="23" customHeight="1" spans="1:18">
      <c r="A9" s="7">
        <v>4</v>
      </c>
      <c r="B9" s="7" t="s">
        <v>38</v>
      </c>
      <c r="C9" s="7" t="s">
        <v>39</v>
      </c>
      <c r="D9" s="7" t="s">
        <v>93</v>
      </c>
      <c r="E9" s="7" t="s">
        <v>27</v>
      </c>
      <c r="F9" s="7" t="s">
        <v>28</v>
      </c>
      <c r="G9" s="7" t="s">
        <v>29</v>
      </c>
      <c r="H9" s="8">
        <f>282+0</f>
        <v>282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282</v>
      </c>
    </row>
    <row r="10" ht="23" customHeight="1" spans="1:18">
      <c r="A10" s="7">
        <v>5</v>
      </c>
      <c r="B10" s="7" t="s">
        <v>44</v>
      </c>
      <c r="C10" s="7" t="s">
        <v>45</v>
      </c>
      <c r="D10" s="7" t="s">
        <v>93</v>
      </c>
      <c r="E10" s="7" t="s">
        <v>27</v>
      </c>
      <c r="F10" s="7" t="s">
        <v>28</v>
      </c>
      <c r="G10" s="7" t="s">
        <v>29</v>
      </c>
      <c r="H10" s="8">
        <f>231+0</f>
        <v>231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231</v>
      </c>
    </row>
    <row r="11" ht="34" customHeight="1" spans="1:18">
      <c r="A11" s="7">
        <v>6</v>
      </c>
      <c r="B11" s="7" t="s">
        <v>46</v>
      </c>
      <c r="C11" s="7" t="s">
        <v>47</v>
      </c>
      <c r="D11" s="7" t="s">
        <v>93</v>
      </c>
      <c r="E11" s="7" t="s">
        <v>27</v>
      </c>
      <c r="F11" s="7" t="s">
        <v>28</v>
      </c>
      <c r="G11" s="7" t="s">
        <v>29</v>
      </c>
      <c r="H11" s="8">
        <f>2177.46+0</f>
        <v>2177.46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2177.46</v>
      </c>
    </row>
    <row r="12" ht="34" customHeight="1" spans="1:18">
      <c r="A12" s="7">
        <v>7</v>
      </c>
      <c r="B12" s="7" t="s">
        <v>48</v>
      </c>
      <c r="C12" s="7" t="s">
        <v>49</v>
      </c>
      <c r="D12" s="7" t="s">
        <v>93</v>
      </c>
      <c r="E12" s="7" t="s">
        <v>27</v>
      </c>
      <c r="F12" s="7" t="s">
        <v>28</v>
      </c>
      <c r="G12" s="7" t="s">
        <v>29</v>
      </c>
      <c r="H12" s="8">
        <f>97.6+0</f>
        <v>97.6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97.6</v>
      </c>
    </row>
    <row r="13" ht="23" customHeight="1" spans="1:18">
      <c r="A13" s="7">
        <v>8</v>
      </c>
      <c r="B13" s="7" t="s">
        <v>64</v>
      </c>
      <c r="C13" s="7" t="s">
        <v>65</v>
      </c>
      <c r="D13" s="7" t="s">
        <v>93</v>
      </c>
      <c r="E13" s="7" t="s">
        <v>27</v>
      </c>
      <c r="F13" s="7" t="s">
        <v>28</v>
      </c>
      <c r="G13" s="7" t="s">
        <v>29</v>
      </c>
      <c r="H13" s="8">
        <f>858+0</f>
        <v>858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858</v>
      </c>
    </row>
    <row r="14" ht="34" customHeight="1" spans="1:18">
      <c r="A14" s="7">
        <v>9</v>
      </c>
      <c r="B14" s="7" t="s">
        <v>66</v>
      </c>
      <c r="C14" s="7" t="s">
        <v>67</v>
      </c>
      <c r="D14" s="7" t="s">
        <v>93</v>
      </c>
      <c r="E14" s="7" t="s">
        <v>27</v>
      </c>
      <c r="F14" s="7" t="s">
        <v>28</v>
      </c>
      <c r="G14" s="7" t="s">
        <v>29</v>
      </c>
      <c r="H14" s="8">
        <f>165.3+0</f>
        <v>165.3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165.3</v>
      </c>
    </row>
    <row r="15" ht="45" customHeight="1" spans="1:18">
      <c r="A15" s="7">
        <v>10</v>
      </c>
      <c r="B15" s="7" t="s">
        <v>68</v>
      </c>
      <c r="C15" s="7" t="s">
        <v>69</v>
      </c>
      <c r="D15" s="7" t="s">
        <v>93</v>
      </c>
      <c r="E15" s="7" t="s">
        <v>27</v>
      </c>
      <c r="F15" s="7" t="s">
        <v>28</v>
      </c>
      <c r="G15" s="7" t="s">
        <v>29</v>
      </c>
      <c r="H15" s="8">
        <f>705.9+0</f>
        <v>705.9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705.9</v>
      </c>
    </row>
    <row r="16" ht="23" customHeight="1" spans="1:18">
      <c r="A16" s="7">
        <v>11</v>
      </c>
      <c r="B16" s="7" t="s">
        <v>82</v>
      </c>
      <c r="C16" s="7" t="s">
        <v>83</v>
      </c>
      <c r="D16" s="7" t="s">
        <v>93</v>
      </c>
      <c r="E16" s="7" t="s">
        <v>27</v>
      </c>
      <c r="F16" s="7" t="s">
        <v>28</v>
      </c>
      <c r="G16" s="7" t="s">
        <v>29</v>
      </c>
      <c r="H16" s="8">
        <f>38+0</f>
        <v>38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38</v>
      </c>
    </row>
    <row r="17" ht="23" customHeight="1" spans="1:18">
      <c r="A17" s="7">
        <v>12</v>
      </c>
      <c r="B17" s="7" t="s">
        <v>90</v>
      </c>
      <c r="C17" s="7" t="s">
        <v>91</v>
      </c>
      <c r="D17" s="7" t="s">
        <v>93</v>
      </c>
      <c r="E17" s="7" t="s">
        <v>27</v>
      </c>
      <c r="F17" s="7" t="s">
        <v>28</v>
      </c>
      <c r="G17" s="7" t="s">
        <v>29</v>
      </c>
      <c r="H17" s="8">
        <f>50+0</f>
        <v>50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50</v>
      </c>
    </row>
    <row r="18" ht="15" customHeight="1" spans="1:18">
      <c r="A18" s="7" t="s">
        <v>94</v>
      </c>
      <c r="B18" s="7"/>
      <c r="C18" s="7"/>
      <c r="D18" s="7"/>
      <c r="E18" s="7"/>
      <c r="F18" s="7"/>
      <c r="G18" s="7"/>
      <c r="H18" s="8">
        <f>5436.3+0</f>
        <v>5436.3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5436.3</v>
      </c>
    </row>
  </sheetData>
  <mergeCells count="24">
    <mergeCell ref="A1:R1"/>
    <mergeCell ref="A2:E2"/>
    <mergeCell ref="H2:J2"/>
    <mergeCell ref="M2:O2"/>
    <mergeCell ref="H3:Q3"/>
    <mergeCell ref="A18:G18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3:R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tabSelected="1" workbookViewId="0">
      <selection activeCell="L15" sqref="L15"/>
    </sheetView>
  </sheetViews>
  <sheetFormatPr defaultColWidth="9" defaultRowHeight="13.5" outlineLevelRow="7"/>
  <cols>
    <col min="1" max="1" width="5.125" customWidth="1"/>
    <col min="2" max="2" width="10.9833333333333" customWidth="1"/>
    <col min="3" max="3" width="12.2" customWidth="1"/>
    <col min="4" max="4" width="5.125" customWidth="1"/>
    <col min="5" max="6" width="7.44166666666667" customWidth="1"/>
    <col min="7" max="7" width="7.56666666666667" customWidth="1"/>
    <col min="8" max="14" width="9.75833333333333" customWidth="1"/>
    <col min="15" max="16" width="8.94166666666667" customWidth="1"/>
    <col min="17" max="17" width="8" hidden="1"/>
    <col min="18" max="18" width="10.575" customWidth="1"/>
  </cols>
  <sheetData>
    <row r="1" ht="38.25" customHeight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15" customHeight="1" spans="1:18">
      <c r="A2" s="2" t="s">
        <v>1</v>
      </c>
      <c r="B2" s="2"/>
      <c r="C2" s="2"/>
      <c r="D2" s="2"/>
      <c r="E2" s="2"/>
      <c r="F2" s="3" t="s">
        <v>2</v>
      </c>
      <c r="G2" s="4"/>
      <c r="H2" s="5" t="s">
        <v>3</v>
      </c>
      <c r="I2" s="5"/>
      <c r="J2" s="5"/>
      <c r="K2" s="5" t="s">
        <v>2</v>
      </c>
      <c r="L2" s="4"/>
      <c r="M2" s="9"/>
      <c r="N2" s="9"/>
      <c r="O2" s="9"/>
      <c r="P2" s="5" t="s">
        <v>2</v>
      </c>
      <c r="Q2" s="5" t="s">
        <v>2</v>
      </c>
      <c r="R2" s="4" t="s">
        <v>4</v>
      </c>
    </row>
    <row r="3" ht="15" customHeight="1" spans="1:18">
      <c r="A3" s="6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/>
      <c r="J3" s="6"/>
      <c r="K3" s="6"/>
      <c r="L3" s="6"/>
      <c r="M3" s="6"/>
      <c r="N3" s="6"/>
      <c r="O3" s="6"/>
      <c r="P3" s="6"/>
      <c r="Q3" s="6"/>
      <c r="R3" s="6" t="s">
        <v>13</v>
      </c>
    </row>
    <row r="4" ht="15" customHeight="1" spans="1:18">
      <c r="A4" s="6"/>
      <c r="B4" s="6"/>
      <c r="C4" s="6"/>
      <c r="D4" s="6"/>
      <c r="E4" s="6"/>
      <c r="F4" s="6"/>
      <c r="G4" s="6"/>
      <c r="H4" s="6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6" t="s">
        <v>19</v>
      </c>
      <c r="N4" s="6" t="s">
        <v>20</v>
      </c>
      <c r="O4" s="6" t="s">
        <v>21</v>
      </c>
      <c r="P4" s="6" t="s">
        <v>22</v>
      </c>
      <c r="Q4" s="6" t="s">
        <v>23</v>
      </c>
      <c r="R4" s="6"/>
    </row>
    <row r="5" ht="15" customHeight="1" spans="1:18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ht="34" customHeight="1" spans="1:18">
      <c r="A6" s="7">
        <v>1</v>
      </c>
      <c r="B6" s="7" t="s">
        <v>56</v>
      </c>
      <c r="C6" s="7" t="s">
        <v>57</v>
      </c>
      <c r="D6" s="7" t="s">
        <v>93</v>
      </c>
      <c r="E6" s="7" t="s">
        <v>27</v>
      </c>
      <c r="F6" s="7" t="s">
        <v>28</v>
      </c>
      <c r="G6" s="7" t="s">
        <v>29</v>
      </c>
      <c r="H6" s="8">
        <f t="shared" ref="H6:H8" si="0">0+0</f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</row>
    <row r="7" ht="23" customHeight="1" spans="1:18">
      <c r="A7" s="7">
        <v>2</v>
      </c>
      <c r="B7" s="7" t="s">
        <v>70</v>
      </c>
      <c r="C7" s="7" t="s">
        <v>71</v>
      </c>
      <c r="D7" s="7" t="s">
        <v>93</v>
      </c>
      <c r="E7" s="7" t="s">
        <v>27</v>
      </c>
      <c r="F7" s="7" t="s">
        <v>28</v>
      </c>
      <c r="G7" s="7" t="s">
        <v>29</v>
      </c>
      <c r="H7" s="8">
        <f t="shared" si="0"/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</row>
    <row r="8" ht="15" customHeight="1" spans="1:18">
      <c r="A8" s="7" t="s">
        <v>95</v>
      </c>
      <c r="B8" s="7"/>
      <c r="C8" s="7"/>
      <c r="D8" s="7"/>
      <c r="E8" s="7"/>
      <c r="F8" s="7"/>
      <c r="G8" s="7"/>
      <c r="H8" s="8">
        <f t="shared" si="0"/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</row>
  </sheetData>
  <mergeCells count="24">
    <mergeCell ref="A1:R1"/>
    <mergeCell ref="A2:E2"/>
    <mergeCell ref="H2:J2"/>
    <mergeCell ref="M2:O2"/>
    <mergeCell ref="H3:Q3"/>
    <mergeCell ref="A8:G8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3:R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职工药店10月结算</vt:lpstr>
      <vt:lpstr>居民药店10月结算</vt:lpstr>
      <vt:lpstr>居民康福祥、康韶10月结算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LKE</cp:lastModifiedBy>
  <dcterms:created xsi:type="dcterms:W3CDTF">2022-05-18T03:38:00Z</dcterms:created>
  <dcterms:modified xsi:type="dcterms:W3CDTF">2024-11-26T06:05:29Z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0D0A27006F674B09BE1039F7D3595F0C</vt:lpwstr>
  </property>
</Properties>
</file>