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1" activeTab="4"/>
  </bookViews>
  <sheets>
    <sheet name="职工2024年11月结算" sheetId="8" r:id="rId1"/>
    <sheet name="大石坝202212结算" sheetId="9" r:id="rId2"/>
    <sheet name="202406职工家庭医生签约" sheetId="10" r:id="rId3"/>
    <sheet name="202412职工分段预付" sheetId="11" r:id="rId4"/>
    <sheet name="2024职工异地家庭医生签约" sheetId="12" r:id="rId5"/>
  </sheets>
  <calcPr calcId="144525"/>
</workbook>
</file>

<file path=xl/sharedStrings.xml><?xml version="1.0" encoding="utf-8"?>
<sst xmlns="http://schemas.openxmlformats.org/spreadsheetml/2006/main" count="439" uniqueCount="110">
  <si>
    <t>昆明市医疗保险定点医疗机构费用结算、内审、拨付明细表</t>
  </si>
  <si>
    <t>经办机构：经开区</t>
  </si>
  <si>
    <t/>
  </si>
  <si>
    <t>拨款时间：2024年12月24日</t>
  </si>
  <si>
    <t>单位：元</t>
  </si>
  <si>
    <t>序号</t>
  </si>
  <si>
    <t>机构编码</t>
  </si>
  <si>
    <t>机构名称</t>
  </si>
  <si>
    <t>险种</t>
  </si>
  <si>
    <t>结算类别</t>
  </si>
  <si>
    <t>结算方式</t>
  </si>
  <si>
    <t>费款所属期</t>
  </si>
  <si>
    <t>医保实际支付费用</t>
  </si>
  <si>
    <t>实付合计</t>
  </si>
  <si>
    <t>个人账户</t>
  </si>
  <si>
    <t>基本统筹基金支付</t>
  </si>
  <si>
    <t>离休保障基金支付</t>
  </si>
  <si>
    <t>大病统筹基金支付</t>
  </si>
  <si>
    <t>公务员补助</t>
  </si>
  <si>
    <t>在职医疗照顾人员补助</t>
  </si>
  <si>
    <t>退休医疗照顾人员补助</t>
  </si>
  <si>
    <t>医疗救助</t>
  </si>
  <si>
    <t>兜底保障</t>
  </si>
  <si>
    <t>财政补助</t>
  </si>
  <si>
    <t>H53011102337</t>
  </si>
  <si>
    <t>一心堂健康管理有限公司经开贵昆路诊所</t>
  </si>
  <si>
    <t>职工</t>
  </si>
  <si>
    <t>门诊</t>
  </si>
  <si>
    <t>月结算</t>
  </si>
  <si>
    <t>202411</t>
  </si>
  <si>
    <t>H53011400045</t>
  </si>
  <si>
    <t>昆明市呈贡区洛羊街道社区卫生服务中心</t>
  </si>
  <si>
    <t>住院</t>
  </si>
  <si>
    <t>月预结算</t>
  </si>
  <si>
    <t>H53011400046</t>
  </si>
  <si>
    <t>昆明经济技术开发区八公里社区卫生服务站</t>
  </si>
  <si>
    <t>H53011400068</t>
  </si>
  <si>
    <t>官渡区阿拉街道社区卫生服务中心（昆明市官渡区中医骨科医院）</t>
  </si>
  <si>
    <t>H53011400071</t>
  </si>
  <si>
    <t>云南省荣军优抚医院</t>
  </si>
  <si>
    <t>H53011400195</t>
  </si>
  <si>
    <t>昆明市经开人民医院</t>
  </si>
  <si>
    <t>生育住院</t>
  </si>
  <si>
    <t>生育门诊</t>
  </si>
  <si>
    <t>H53011400228</t>
  </si>
  <si>
    <t>昆明航天医院</t>
  </si>
  <si>
    <t>H53011400371</t>
  </si>
  <si>
    <t>昆明经济技术开发区昌宏社区新广丰社区卫生服务站</t>
  </si>
  <si>
    <t>H53011400373</t>
  </si>
  <si>
    <t>昆明经济技术开发区小麻苴社区卫生服务站</t>
  </si>
  <si>
    <t>H53011400402</t>
  </si>
  <si>
    <t>昆明经济技术开发区出口加工区社区卫生服务中心</t>
  </si>
  <si>
    <t>H53011401616</t>
  </si>
  <si>
    <t>昆明经济技术开发区普照社区卫生服务站</t>
  </si>
  <si>
    <t>H53015401681</t>
  </si>
  <si>
    <t>昆明市经开人民医院第一门诊部</t>
  </si>
  <si>
    <t>H53015401683</t>
  </si>
  <si>
    <t>昆明经济技术开发区航天社区卫生服务站</t>
  </si>
  <si>
    <t>H53015402121</t>
  </si>
  <si>
    <t>昆明耀兴华瑞医院</t>
  </si>
  <si>
    <t>H53015402221</t>
  </si>
  <si>
    <t>经开仁兴诊所</t>
  </si>
  <si>
    <t>H53015402410</t>
  </si>
  <si>
    <t>经开高文兴诊所</t>
  </si>
  <si>
    <t>H53015402730</t>
  </si>
  <si>
    <t>经开香颂口腔诊所</t>
  </si>
  <si>
    <t>H53015402768</t>
  </si>
  <si>
    <t>昆明经济技术开发区建工新城社区卫生服务中心</t>
  </si>
  <si>
    <t>H53015402788</t>
  </si>
  <si>
    <t>昆明经济技术开发区春漫时光社区卫生服务站</t>
  </si>
  <si>
    <t>合计(27家)</t>
  </si>
  <si>
    <t>H53011400289</t>
  </si>
  <si>
    <t>昆明经济技术开发区大石坝社区卫生服务站</t>
  </si>
  <si>
    <t>202212</t>
  </si>
  <si>
    <t>合计(1家)</t>
  </si>
  <si>
    <t>昆明市医疗保险定点医药机构费用结算拨付明细表</t>
  </si>
  <si>
    <t>经办机构：</t>
  </si>
  <si>
    <t>经开区</t>
  </si>
  <si>
    <t>上级机构</t>
  </si>
  <si>
    <t>家庭医生签约</t>
  </si>
  <si>
    <t>202406</t>
  </si>
  <si>
    <t>八公里社区卫生服务中心</t>
  </si>
  <si>
    <t>阿拉街道社区卫生服务中心（官渡区中医骨科医院）</t>
  </si>
  <si>
    <t>小计</t>
  </si>
  <si>
    <t>H53011401042</t>
  </si>
  <si>
    <t>昆明经开区大新册居委会村卫生室</t>
  </si>
  <si>
    <t>拨款时间：2024年12月26日</t>
  </si>
  <si>
    <t>分段预付</t>
  </si>
  <si>
    <t>202412</t>
  </si>
  <si>
    <t>合计(13家)</t>
  </si>
  <si>
    <t>昆明市城镇职工医保定点医药机构异地就医费用结算明细表</t>
  </si>
  <si>
    <t>医疗机构编号</t>
  </si>
  <si>
    <t>医疗机构名称</t>
  </si>
  <si>
    <t>数据期别</t>
  </si>
  <si>
    <t>险种类别</t>
  </si>
  <si>
    <t>基本医疗保险</t>
  </si>
  <si>
    <t>大病补充医疗保险</t>
  </si>
  <si>
    <t>医疗照顾专项补助</t>
  </si>
  <si>
    <t>其他补助</t>
  </si>
  <si>
    <t>审核扣款</t>
  </si>
  <si>
    <t>建档立卡医疗救助</t>
  </si>
  <si>
    <t>合计</t>
  </si>
  <si>
    <t>统筹基金</t>
  </si>
  <si>
    <t>1</t>
  </si>
  <si>
    <t>2024</t>
  </si>
  <si>
    <t>城镇职工</t>
  </si>
  <si>
    <t>2</t>
  </si>
  <si>
    <t>3</t>
  </si>
  <si>
    <t>4</t>
  </si>
  <si>
    <t>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</si>
</sst>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\.mm\.dd\ hh:mm:ss"/>
  </numFmts>
  <fonts count="36"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0"/>
      <color rgb="FF333333"/>
      <name val="宋体"/>
      <charset val="134"/>
    </font>
    <font>
      <b/>
      <sz val="16"/>
      <color rgb="FF333333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  <scheme val="major"/>
    </font>
    <font>
      <b/>
      <sz val="10"/>
      <color rgb="FF000000"/>
      <name val="宋体"/>
      <charset val="134"/>
      <scheme val="major"/>
    </font>
    <font>
      <b/>
      <sz val="9"/>
      <color rgb="FF333333"/>
      <name val="宋体"/>
      <charset val="134"/>
      <scheme val="major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333333"/>
      <name val="宋体"/>
      <charset val="134"/>
    </font>
    <font>
      <b/>
      <sz val="9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333333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0" borderId="7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14" borderId="10" applyNumberFormat="0" applyAlignment="0" applyProtection="0">
      <alignment vertical="center"/>
    </xf>
    <xf numFmtId="0" fontId="30" fillId="14" borderId="6" applyNumberFormat="0" applyAlignment="0" applyProtection="0">
      <alignment vertical="center"/>
    </xf>
    <xf numFmtId="0" fontId="31" fillId="15" borderId="11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shrinkToFit="1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righ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2" fontId="11" fillId="2" borderId="5" xfId="0" applyNumberFormat="1" applyFont="1" applyFill="1" applyBorder="1" applyAlignment="1">
      <alignment horizontal="center" vertical="center" wrapText="1"/>
    </xf>
    <xf numFmtId="177" fontId="9" fillId="3" borderId="4" xfId="0" applyNumberFormat="1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77" fontId="8" fillId="3" borderId="4" xfId="0" applyNumberFormat="1" applyFont="1" applyFill="1" applyBorder="1" applyAlignment="1">
      <alignment horizontal="left" vertical="center" wrapText="1"/>
    </xf>
    <xf numFmtId="2" fontId="14" fillId="2" borderId="5" xfId="0" applyNumberFormat="1" applyFont="1" applyFill="1" applyBorder="1" applyAlignment="1">
      <alignment horizontal="center" vertical="center" wrapText="1"/>
    </xf>
    <xf numFmtId="177" fontId="15" fillId="3" borderId="4" xfId="0" applyNumberFormat="1" applyFont="1" applyFill="1" applyBorder="1" applyAlignment="1">
      <alignment horizontal="left" vertical="center" wrapText="1"/>
    </xf>
    <xf numFmtId="2" fontId="14" fillId="4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workbookViewId="0">
      <selection activeCell="F3" sqref="F3:F5"/>
    </sheetView>
  </sheetViews>
  <sheetFormatPr defaultColWidth="9" defaultRowHeight="13.5"/>
  <cols>
    <col min="1" max="1" width="5.125" customWidth="1"/>
    <col min="2" max="2" width="10.9833333333333" customWidth="1"/>
    <col min="3" max="3" width="12.2" customWidth="1"/>
    <col min="4" max="4" width="5.125" customWidth="1"/>
    <col min="5" max="6" width="7.44166666666667" customWidth="1"/>
    <col min="7" max="7" width="7.56666666666667" customWidth="1"/>
    <col min="8" max="14" width="9.75833333333333" customWidth="1"/>
    <col min="15" max="16" width="8.94166666666667" customWidth="1"/>
    <col min="17" max="17" width="8" hidden="1"/>
    <col min="18" max="18" width="10.575" customWidth="1"/>
  </cols>
  <sheetData>
    <row r="1" customFormat="1" ht="38.25" customHeight="1" spans="1:18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customFormat="1" ht="15" customHeight="1" spans="1:18">
      <c r="A2" s="24" t="s">
        <v>1</v>
      </c>
      <c r="B2" s="24"/>
      <c r="C2" s="24"/>
      <c r="D2" s="24"/>
      <c r="E2" s="24"/>
      <c r="F2" s="34" t="s">
        <v>2</v>
      </c>
      <c r="G2" s="33"/>
      <c r="H2" s="34" t="s">
        <v>3</v>
      </c>
      <c r="I2" s="34"/>
      <c r="J2" s="34"/>
      <c r="K2" s="34" t="s">
        <v>2</v>
      </c>
      <c r="L2" s="33"/>
      <c r="M2" s="37"/>
      <c r="N2" s="37"/>
      <c r="O2" s="37"/>
      <c r="P2" s="34" t="s">
        <v>2</v>
      </c>
      <c r="Q2" s="34" t="s">
        <v>2</v>
      </c>
      <c r="R2" s="33" t="s">
        <v>4</v>
      </c>
    </row>
    <row r="3" customFormat="1" ht="15" customHeight="1" spans="1:18">
      <c r="A3" s="35" t="s">
        <v>5</v>
      </c>
      <c r="B3" s="35" t="s">
        <v>6</v>
      </c>
      <c r="C3" s="35" t="s">
        <v>7</v>
      </c>
      <c r="D3" s="35" t="s">
        <v>8</v>
      </c>
      <c r="E3" s="35" t="s">
        <v>9</v>
      </c>
      <c r="F3" s="35" t="s">
        <v>10</v>
      </c>
      <c r="G3" s="35" t="s">
        <v>11</v>
      </c>
      <c r="H3" s="35" t="s">
        <v>12</v>
      </c>
      <c r="I3" s="35"/>
      <c r="J3" s="35"/>
      <c r="K3" s="35"/>
      <c r="L3" s="35"/>
      <c r="M3" s="35"/>
      <c r="N3" s="35"/>
      <c r="O3" s="35"/>
      <c r="P3" s="35"/>
      <c r="Q3" s="35"/>
      <c r="R3" s="35" t="s">
        <v>13</v>
      </c>
    </row>
    <row r="4" customFormat="1" ht="15" customHeight="1" spans="1:18">
      <c r="A4" s="35"/>
      <c r="B4" s="35"/>
      <c r="C4" s="35"/>
      <c r="D4" s="35"/>
      <c r="E4" s="35"/>
      <c r="F4" s="35"/>
      <c r="G4" s="35"/>
      <c r="H4" s="35" t="s">
        <v>14</v>
      </c>
      <c r="I4" s="35" t="s">
        <v>15</v>
      </c>
      <c r="J4" s="35" t="s">
        <v>16</v>
      </c>
      <c r="K4" s="35" t="s">
        <v>17</v>
      </c>
      <c r="L4" s="35" t="s">
        <v>18</v>
      </c>
      <c r="M4" s="35" t="s">
        <v>19</v>
      </c>
      <c r="N4" s="35" t="s">
        <v>20</v>
      </c>
      <c r="O4" s="35" t="s">
        <v>21</v>
      </c>
      <c r="P4" s="35" t="s">
        <v>22</v>
      </c>
      <c r="Q4" s="35" t="s">
        <v>23</v>
      </c>
      <c r="R4" s="35"/>
    </row>
    <row r="5" customFormat="1" ht="15" customHeight="1" spans="1:18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customFormat="1" ht="34" customHeight="1" spans="1:18">
      <c r="A6" s="36">
        <v>1</v>
      </c>
      <c r="B6" s="36" t="s">
        <v>24</v>
      </c>
      <c r="C6" s="36" t="s">
        <v>25</v>
      </c>
      <c r="D6" s="36" t="s">
        <v>26</v>
      </c>
      <c r="E6" s="36" t="s">
        <v>27</v>
      </c>
      <c r="F6" s="36" t="s">
        <v>28</v>
      </c>
      <c r="G6" s="36" t="s">
        <v>29</v>
      </c>
      <c r="H6" s="40">
        <f>4456.44+288.48</f>
        <v>4744.92</v>
      </c>
      <c r="I6" s="38">
        <v>5358.86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10103.78</v>
      </c>
    </row>
    <row r="7" customFormat="1" ht="19" customHeight="1" spans="1:18">
      <c r="A7" s="36">
        <v>2</v>
      </c>
      <c r="B7" s="36" t="s">
        <v>30</v>
      </c>
      <c r="C7" s="36" t="s">
        <v>31</v>
      </c>
      <c r="D7" s="36" t="s">
        <v>26</v>
      </c>
      <c r="E7" s="36" t="s">
        <v>32</v>
      </c>
      <c r="F7" s="36" t="s">
        <v>33</v>
      </c>
      <c r="G7" s="36" t="s">
        <v>29</v>
      </c>
      <c r="H7" s="40">
        <f>1774.34+52.29</f>
        <v>1826.63</v>
      </c>
      <c r="I7" s="38">
        <v>7775.46</v>
      </c>
      <c r="J7" s="38">
        <v>0</v>
      </c>
      <c r="K7" s="38">
        <v>0</v>
      </c>
      <c r="L7" s="38">
        <v>290.65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9892.74</v>
      </c>
    </row>
    <row r="8" customFormat="1" ht="15" customHeight="1" spans="1:18">
      <c r="A8" s="36">
        <v>3</v>
      </c>
      <c r="B8" s="36"/>
      <c r="C8" s="36"/>
      <c r="D8" s="36"/>
      <c r="E8" s="36" t="s">
        <v>27</v>
      </c>
      <c r="F8" s="36" t="s">
        <v>28</v>
      </c>
      <c r="G8" s="36" t="s">
        <v>29</v>
      </c>
      <c r="H8" s="40">
        <f>46318.04+6583.96</f>
        <v>52902</v>
      </c>
      <c r="I8" s="38">
        <v>32847.45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85749.45</v>
      </c>
    </row>
    <row r="9" customFormat="1" ht="34" customHeight="1" spans="1:18">
      <c r="A9" s="36">
        <v>4</v>
      </c>
      <c r="B9" s="36" t="s">
        <v>34</v>
      </c>
      <c r="C9" s="36" t="s">
        <v>35</v>
      </c>
      <c r="D9" s="36" t="s">
        <v>26</v>
      </c>
      <c r="E9" s="36" t="s">
        <v>27</v>
      </c>
      <c r="F9" s="36" t="s">
        <v>28</v>
      </c>
      <c r="G9" s="36" t="s">
        <v>29</v>
      </c>
      <c r="H9" s="40">
        <f>14031.17+1143.48</f>
        <v>15174.65</v>
      </c>
      <c r="I9" s="38">
        <v>7000.6</v>
      </c>
      <c r="J9" s="38">
        <v>0</v>
      </c>
      <c r="K9" s="38">
        <v>0</v>
      </c>
      <c r="L9" s="38">
        <v>0</v>
      </c>
      <c r="M9" s="38">
        <v>0</v>
      </c>
      <c r="N9" s="38">
        <v>2475.68</v>
      </c>
      <c r="O9" s="38">
        <v>0</v>
      </c>
      <c r="P9" s="38">
        <v>0</v>
      </c>
      <c r="Q9" s="38">
        <v>0</v>
      </c>
      <c r="R9" s="38">
        <v>24650.93</v>
      </c>
    </row>
    <row r="10" customFormat="1" ht="45" customHeight="1" spans="1:18">
      <c r="A10" s="36">
        <v>5</v>
      </c>
      <c r="B10" s="36" t="s">
        <v>36</v>
      </c>
      <c r="C10" s="36" t="s">
        <v>37</v>
      </c>
      <c r="D10" s="36" t="s">
        <v>26</v>
      </c>
      <c r="E10" s="36" t="s">
        <v>27</v>
      </c>
      <c r="F10" s="36" t="s">
        <v>28</v>
      </c>
      <c r="G10" s="36" t="s">
        <v>29</v>
      </c>
      <c r="H10" s="40">
        <f>3454.99+1934.01</f>
        <v>5389</v>
      </c>
      <c r="I10" s="38">
        <v>2879.99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8268.99</v>
      </c>
    </row>
    <row r="11" customFormat="1" ht="15" customHeight="1" spans="1:18">
      <c r="A11" s="36">
        <v>6</v>
      </c>
      <c r="B11" s="36" t="s">
        <v>38</v>
      </c>
      <c r="C11" s="36" t="s">
        <v>39</v>
      </c>
      <c r="D11" s="36" t="s">
        <v>26</v>
      </c>
      <c r="E11" s="36" t="s">
        <v>32</v>
      </c>
      <c r="F11" s="36" t="s">
        <v>33</v>
      </c>
      <c r="G11" s="36" t="s">
        <v>29</v>
      </c>
      <c r="H11" s="40">
        <f>354+0</f>
        <v>354</v>
      </c>
      <c r="I11" s="38">
        <v>2186.73</v>
      </c>
      <c r="J11" s="38">
        <v>0</v>
      </c>
      <c r="K11" s="38">
        <v>7711.94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10252.67</v>
      </c>
    </row>
    <row r="12" customFormat="1" ht="15" customHeight="1" spans="1:18">
      <c r="A12" s="36">
        <v>7</v>
      </c>
      <c r="B12" s="36"/>
      <c r="C12" s="36"/>
      <c r="D12" s="36"/>
      <c r="E12" s="36" t="s">
        <v>27</v>
      </c>
      <c r="F12" s="36" t="s">
        <v>28</v>
      </c>
      <c r="G12" s="36" t="s">
        <v>29</v>
      </c>
      <c r="H12" s="40">
        <f>1829.02+273.8</f>
        <v>2102.82</v>
      </c>
      <c r="I12" s="38">
        <v>3369.08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5471.9</v>
      </c>
    </row>
    <row r="13" customFormat="1" ht="15" customHeight="1" spans="1:18">
      <c r="A13" s="36">
        <v>8</v>
      </c>
      <c r="B13" s="36" t="s">
        <v>40</v>
      </c>
      <c r="C13" s="36" t="s">
        <v>41</v>
      </c>
      <c r="D13" s="36" t="s">
        <v>26</v>
      </c>
      <c r="E13" s="36" t="s">
        <v>32</v>
      </c>
      <c r="F13" s="36" t="s">
        <v>33</v>
      </c>
      <c r="G13" s="36" t="s">
        <v>29</v>
      </c>
      <c r="H13" s="40">
        <f>62291.96+610.71</f>
        <v>62902.67</v>
      </c>
      <c r="I13" s="38">
        <v>277767.41</v>
      </c>
      <c r="J13" s="38">
        <v>0</v>
      </c>
      <c r="K13" s="38">
        <v>0</v>
      </c>
      <c r="L13" s="38">
        <v>5119.65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345789.73</v>
      </c>
    </row>
    <row r="14" customFormat="1" ht="15" customHeight="1" spans="1:18">
      <c r="A14" s="36">
        <v>9</v>
      </c>
      <c r="B14" s="36"/>
      <c r="C14" s="36"/>
      <c r="D14" s="36"/>
      <c r="E14" s="36" t="s">
        <v>42</v>
      </c>
      <c r="F14" s="36" t="s">
        <v>28</v>
      </c>
      <c r="G14" s="36" t="s">
        <v>29</v>
      </c>
      <c r="H14" s="40">
        <f>2986.28+0</f>
        <v>2986.28</v>
      </c>
      <c r="I14" s="38">
        <v>23600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26586.28</v>
      </c>
    </row>
    <row r="15" customFormat="1" ht="15" customHeight="1" spans="1:18">
      <c r="A15" s="36">
        <v>10</v>
      </c>
      <c r="B15" s="36"/>
      <c r="C15" s="36"/>
      <c r="D15" s="36"/>
      <c r="E15" s="36" t="s">
        <v>43</v>
      </c>
      <c r="F15" s="36" t="s">
        <v>28</v>
      </c>
      <c r="G15" s="36" t="s">
        <v>29</v>
      </c>
      <c r="H15" s="40">
        <f>4787.04+0</f>
        <v>4787.04</v>
      </c>
      <c r="I15" s="38">
        <v>7650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12437.04</v>
      </c>
    </row>
    <row r="16" customFormat="1" ht="15" customHeight="1" spans="1:18">
      <c r="A16" s="36">
        <v>11</v>
      </c>
      <c r="B16" s="36"/>
      <c r="C16" s="36"/>
      <c r="D16" s="36"/>
      <c r="E16" s="36" t="s">
        <v>27</v>
      </c>
      <c r="F16" s="36" t="s">
        <v>28</v>
      </c>
      <c r="G16" s="36" t="s">
        <v>29</v>
      </c>
      <c r="H16" s="40">
        <f>230636.42+24804.81</f>
        <v>255441.23</v>
      </c>
      <c r="I16" s="38">
        <v>325520.94</v>
      </c>
      <c r="J16" s="38">
        <v>0</v>
      </c>
      <c r="K16" s="38">
        <v>118417.02</v>
      </c>
      <c r="L16" s="38">
        <v>2489.28</v>
      </c>
      <c r="M16" s="38">
        <v>0</v>
      </c>
      <c r="N16" s="38">
        <v>100.46</v>
      </c>
      <c r="O16" s="38">
        <v>584</v>
      </c>
      <c r="P16" s="38">
        <v>0</v>
      </c>
      <c r="Q16" s="38">
        <v>0</v>
      </c>
      <c r="R16" s="38">
        <v>702552.93</v>
      </c>
    </row>
    <row r="17" customFormat="1" ht="15" customHeight="1" spans="1:18">
      <c r="A17" s="36">
        <v>12</v>
      </c>
      <c r="B17" s="36" t="s">
        <v>44</v>
      </c>
      <c r="C17" s="36" t="s">
        <v>45</v>
      </c>
      <c r="D17" s="36" t="s">
        <v>26</v>
      </c>
      <c r="E17" s="36" t="s">
        <v>32</v>
      </c>
      <c r="F17" s="36" t="s">
        <v>33</v>
      </c>
      <c r="G17" s="36" t="s">
        <v>29</v>
      </c>
      <c r="H17" s="40">
        <f>22179.57+173.45</f>
        <v>22353.02</v>
      </c>
      <c r="I17" s="38">
        <v>135469.91</v>
      </c>
      <c r="J17" s="38">
        <v>0</v>
      </c>
      <c r="K17" s="38">
        <v>0</v>
      </c>
      <c r="L17" s="38">
        <v>1561.06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159383.99</v>
      </c>
    </row>
    <row r="18" customFormat="1" ht="15" customHeight="1" spans="1:18">
      <c r="A18" s="36">
        <v>13</v>
      </c>
      <c r="B18" s="36"/>
      <c r="C18" s="36"/>
      <c r="D18" s="36"/>
      <c r="E18" s="36" t="s">
        <v>27</v>
      </c>
      <c r="F18" s="36" t="s">
        <v>28</v>
      </c>
      <c r="G18" s="36" t="s">
        <v>29</v>
      </c>
      <c r="H18" s="40">
        <f>62035.98+3609.67</f>
        <v>65645.65</v>
      </c>
      <c r="I18" s="38">
        <v>94993.81</v>
      </c>
      <c r="J18" s="38">
        <v>0</v>
      </c>
      <c r="K18" s="38">
        <v>105.12</v>
      </c>
      <c r="L18" s="38">
        <v>8.06</v>
      </c>
      <c r="M18" s="38">
        <v>0</v>
      </c>
      <c r="N18" s="38">
        <v>1302.22</v>
      </c>
      <c r="O18" s="38">
        <v>415.2</v>
      </c>
      <c r="P18" s="38">
        <v>0</v>
      </c>
      <c r="Q18" s="38">
        <v>0</v>
      </c>
      <c r="R18" s="38">
        <v>162470.06</v>
      </c>
    </row>
    <row r="19" customFormat="1" ht="34" customHeight="1" spans="1:18">
      <c r="A19" s="36">
        <v>14</v>
      </c>
      <c r="B19" s="36" t="s">
        <v>46</v>
      </c>
      <c r="C19" s="36" t="s">
        <v>47</v>
      </c>
      <c r="D19" s="36" t="s">
        <v>26</v>
      </c>
      <c r="E19" s="36" t="s">
        <v>27</v>
      </c>
      <c r="F19" s="36" t="s">
        <v>28</v>
      </c>
      <c r="G19" s="36" t="s">
        <v>29</v>
      </c>
      <c r="H19" s="40">
        <f>3442.16+209.67</f>
        <v>3651.83</v>
      </c>
      <c r="I19" s="38">
        <v>3925.64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7577.47</v>
      </c>
    </row>
    <row r="20" customFormat="1" ht="34" customHeight="1" spans="1:18">
      <c r="A20" s="36">
        <v>15</v>
      </c>
      <c r="B20" s="36" t="s">
        <v>48</v>
      </c>
      <c r="C20" s="36" t="s">
        <v>49</v>
      </c>
      <c r="D20" s="36" t="s">
        <v>26</v>
      </c>
      <c r="E20" s="36" t="s">
        <v>27</v>
      </c>
      <c r="F20" s="36" t="s">
        <v>28</v>
      </c>
      <c r="G20" s="36" t="s">
        <v>29</v>
      </c>
      <c r="H20" s="40">
        <f>20095.34+3539</f>
        <v>23634.34</v>
      </c>
      <c r="I20" s="38">
        <v>15030.85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38665.19</v>
      </c>
    </row>
    <row r="21" customFormat="1" ht="34" customHeight="1" spans="1:18">
      <c r="A21" s="36">
        <v>16</v>
      </c>
      <c r="B21" s="36" t="s">
        <v>50</v>
      </c>
      <c r="C21" s="36" t="s">
        <v>51</v>
      </c>
      <c r="D21" s="36" t="s">
        <v>26</v>
      </c>
      <c r="E21" s="36" t="s">
        <v>27</v>
      </c>
      <c r="F21" s="36" t="s">
        <v>28</v>
      </c>
      <c r="G21" s="36" t="s">
        <v>29</v>
      </c>
      <c r="H21" s="40">
        <f>28118.82+2165.21</f>
        <v>30284.03</v>
      </c>
      <c r="I21" s="38">
        <v>25309.69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55593.72</v>
      </c>
    </row>
    <row r="22" customFormat="1" ht="34" customHeight="1" spans="1:18">
      <c r="A22" s="36">
        <v>17</v>
      </c>
      <c r="B22" s="36" t="s">
        <v>52</v>
      </c>
      <c r="C22" s="36" t="s">
        <v>53</v>
      </c>
      <c r="D22" s="36" t="s">
        <v>26</v>
      </c>
      <c r="E22" s="36" t="s">
        <v>27</v>
      </c>
      <c r="F22" s="36" t="s">
        <v>28</v>
      </c>
      <c r="G22" s="36" t="s">
        <v>29</v>
      </c>
      <c r="H22" s="40">
        <f>236.91+0</f>
        <v>236.91</v>
      </c>
      <c r="I22" s="38">
        <v>24.09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261</v>
      </c>
    </row>
    <row r="23" customFormat="1" ht="23" customHeight="1" spans="1:18">
      <c r="A23" s="36">
        <v>18</v>
      </c>
      <c r="B23" s="36" t="s">
        <v>54</v>
      </c>
      <c r="C23" s="36" t="s">
        <v>55</v>
      </c>
      <c r="D23" s="36" t="s">
        <v>26</v>
      </c>
      <c r="E23" s="36" t="s">
        <v>27</v>
      </c>
      <c r="F23" s="36" t="s">
        <v>28</v>
      </c>
      <c r="G23" s="36" t="s">
        <v>29</v>
      </c>
      <c r="H23" s="40">
        <f>7050.87+3920.28</f>
        <v>10971.15</v>
      </c>
      <c r="I23" s="38">
        <v>9104.84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20075.99</v>
      </c>
    </row>
    <row r="24" customFormat="1" ht="34" customHeight="1" spans="1:18">
      <c r="A24" s="36">
        <v>19</v>
      </c>
      <c r="B24" s="36" t="s">
        <v>56</v>
      </c>
      <c r="C24" s="36" t="s">
        <v>57</v>
      </c>
      <c r="D24" s="36" t="s">
        <v>26</v>
      </c>
      <c r="E24" s="36" t="s">
        <v>27</v>
      </c>
      <c r="F24" s="36" t="s">
        <v>28</v>
      </c>
      <c r="G24" s="36" t="s">
        <v>29</v>
      </c>
      <c r="H24" s="40">
        <f>5450.05+608.29</f>
        <v>6058.34</v>
      </c>
      <c r="I24" s="38">
        <v>13564.96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19623.3</v>
      </c>
    </row>
    <row r="25" customFormat="1" ht="15" customHeight="1" spans="1:18">
      <c r="A25" s="36">
        <v>20</v>
      </c>
      <c r="B25" s="36" t="s">
        <v>58</v>
      </c>
      <c r="C25" s="36" t="s">
        <v>59</v>
      </c>
      <c r="D25" s="36" t="s">
        <v>26</v>
      </c>
      <c r="E25" s="36" t="s">
        <v>32</v>
      </c>
      <c r="F25" s="36" t="s">
        <v>33</v>
      </c>
      <c r="G25" s="36" t="s">
        <v>29</v>
      </c>
      <c r="H25" s="40">
        <f>2557.36+0</f>
        <v>2557.36</v>
      </c>
      <c r="I25" s="38">
        <v>17669.95</v>
      </c>
      <c r="J25" s="38">
        <v>0</v>
      </c>
      <c r="K25" s="38">
        <v>3982.16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24209.47</v>
      </c>
    </row>
    <row r="26" customFormat="1" ht="15" customHeight="1" spans="1:18">
      <c r="A26" s="36">
        <v>21</v>
      </c>
      <c r="B26" s="36"/>
      <c r="C26" s="36"/>
      <c r="D26" s="36"/>
      <c r="E26" s="36" t="s">
        <v>27</v>
      </c>
      <c r="F26" s="36" t="s">
        <v>28</v>
      </c>
      <c r="G26" s="36" t="s">
        <v>29</v>
      </c>
      <c r="H26" s="40">
        <f>11990.25+1847.72</f>
        <v>13837.97</v>
      </c>
      <c r="I26" s="38">
        <v>16377.42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30215.39</v>
      </c>
    </row>
    <row r="27" customFormat="1" ht="15" customHeight="1" spans="1:18">
      <c r="A27" s="36">
        <v>22</v>
      </c>
      <c r="B27" s="36" t="s">
        <v>60</v>
      </c>
      <c r="C27" s="36" t="s">
        <v>61</v>
      </c>
      <c r="D27" s="36" t="s">
        <v>26</v>
      </c>
      <c r="E27" s="36" t="s">
        <v>27</v>
      </c>
      <c r="F27" s="36" t="s">
        <v>28</v>
      </c>
      <c r="G27" s="36" t="s">
        <v>29</v>
      </c>
      <c r="H27" s="40">
        <f>1108.49+0</f>
        <v>1108.49</v>
      </c>
      <c r="I27" s="38">
        <v>1091.76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2200.25</v>
      </c>
    </row>
    <row r="28" customFormat="1" ht="15" customHeight="1" spans="1:18">
      <c r="A28" s="36">
        <v>23</v>
      </c>
      <c r="B28" s="36" t="s">
        <v>62</v>
      </c>
      <c r="C28" s="36" t="s">
        <v>63</v>
      </c>
      <c r="D28" s="36" t="s">
        <v>26</v>
      </c>
      <c r="E28" s="36" t="s">
        <v>27</v>
      </c>
      <c r="F28" s="36" t="s">
        <v>28</v>
      </c>
      <c r="G28" s="36" t="s">
        <v>29</v>
      </c>
      <c r="H28" s="40">
        <f>2240.97+0</f>
        <v>2240.97</v>
      </c>
      <c r="I28" s="38">
        <v>278.53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2519.5</v>
      </c>
    </row>
    <row r="29" customFormat="1" ht="15" customHeight="1" spans="1:18">
      <c r="A29" s="36">
        <v>24</v>
      </c>
      <c r="B29" s="36" t="s">
        <v>64</v>
      </c>
      <c r="C29" s="36" t="s">
        <v>65</v>
      </c>
      <c r="D29" s="36" t="s">
        <v>26</v>
      </c>
      <c r="E29" s="36" t="s">
        <v>27</v>
      </c>
      <c r="F29" s="36" t="s">
        <v>28</v>
      </c>
      <c r="G29" s="36" t="s">
        <v>29</v>
      </c>
      <c r="H29" s="40">
        <f>5049.66+234.4</f>
        <v>5284.06</v>
      </c>
      <c r="I29" s="38">
        <v>4788.14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10072.2</v>
      </c>
    </row>
    <row r="30" customFormat="1" ht="19" customHeight="1" spans="1:18">
      <c r="A30" s="36">
        <v>25</v>
      </c>
      <c r="B30" s="36" t="s">
        <v>66</v>
      </c>
      <c r="C30" s="36" t="s">
        <v>67</v>
      </c>
      <c r="D30" s="36" t="s">
        <v>26</v>
      </c>
      <c r="E30" s="36" t="s">
        <v>32</v>
      </c>
      <c r="F30" s="36" t="s">
        <v>33</v>
      </c>
      <c r="G30" s="36" t="s">
        <v>29</v>
      </c>
      <c r="H30" s="40">
        <f>4985.53+0</f>
        <v>4985.53</v>
      </c>
      <c r="I30" s="38">
        <v>28001.85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32987.38</v>
      </c>
    </row>
    <row r="31" ht="15" customHeight="1" spans="1:18">
      <c r="A31" s="36">
        <v>26</v>
      </c>
      <c r="B31" s="36"/>
      <c r="C31" s="36"/>
      <c r="D31" s="36"/>
      <c r="E31" s="36" t="s">
        <v>27</v>
      </c>
      <c r="F31" s="36" t="s">
        <v>28</v>
      </c>
      <c r="G31" s="36" t="s">
        <v>29</v>
      </c>
      <c r="H31" s="40">
        <f>68700.72+4110.78</f>
        <v>72811.5</v>
      </c>
      <c r="I31" s="38">
        <v>47508.04</v>
      </c>
      <c r="J31" s="38">
        <v>0</v>
      </c>
      <c r="K31" s="38">
        <v>0</v>
      </c>
      <c r="L31" s="38">
        <v>0</v>
      </c>
      <c r="M31" s="38">
        <v>0</v>
      </c>
      <c r="N31" s="38">
        <v>1402.02</v>
      </c>
      <c r="O31" s="38">
        <v>0</v>
      </c>
      <c r="P31" s="38">
        <v>0</v>
      </c>
      <c r="Q31" s="38">
        <v>0</v>
      </c>
      <c r="R31" s="38">
        <v>121721.56</v>
      </c>
    </row>
    <row r="32" ht="34" customHeight="1" spans="1:18">
      <c r="A32" s="36">
        <v>27</v>
      </c>
      <c r="B32" s="36" t="s">
        <v>68</v>
      </c>
      <c r="C32" s="36" t="s">
        <v>69</v>
      </c>
      <c r="D32" s="36" t="s">
        <v>26</v>
      </c>
      <c r="E32" s="36" t="s">
        <v>27</v>
      </c>
      <c r="F32" s="36" t="s">
        <v>28</v>
      </c>
      <c r="G32" s="36" t="s">
        <v>29</v>
      </c>
      <c r="H32" s="40">
        <f>3360.8+133.27</f>
        <v>3494.07</v>
      </c>
      <c r="I32" s="38">
        <v>1373.79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4867.86</v>
      </c>
    </row>
    <row r="33" customFormat="1" ht="15" customHeight="1" spans="1:18">
      <c r="A33" s="36" t="s">
        <v>70</v>
      </c>
      <c r="B33" s="36"/>
      <c r="C33" s="36"/>
      <c r="D33" s="36"/>
      <c r="E33" s="36"/>
      <c r="F33" s="36"/>
      <c r="G33" s="36"/>
      <c r="H33" s="38">
        <f>621523.18+56243.2799999999</f>
        <v>677766.46</v>
      </c>
      <c r="I33" s="38">
        <v>1110469.79</v>
      </c>
      <c r="J33" s="38">
        <v>0</v>
      </c>
      <c r="K33" s="38">
        <v>130216.24</v>
      </c>
      <c r="L33" s="38">
        <v>9468.7</v>
      </c>
      <c r="M33" s="38">
        <v>0</v>
      </c>
      <c r="N33" s="38">
        <v>5280.38</v>
      </c>
      <c r="O33" s="38">
        <v>999.2</v>
      </c>
      <c r="P33" s="38">
        <v>0</v>
      </c>
      <c r="Q33" s="38">
        <v>0</v>
      </c>
      <c r="R33" s="38">
        <v>1934200.77</v>
      </c>
    </row>
  </sheetData>
  <mergeCells count="42">
    <mergeCell ref="A1:R1"/>
    <mergeCell ref="A2:E2"/>
    <mergeCell ref="H2:J2"/>
    <mergeCell ref="M2:O2"/>
    <mergeCell ref="H3:Q3"/>
    <mergeCell ref="A33:G33"/>
    <mergeCell ref="A3:A5"/>
    <mergeCell ref="B3:B5"/>
    <mergeCell ref="B7:B8"/>
    <mergeCell ref="B11:B12"/>
    <mergeCell ref="B13:B16"/>
    <mergeCell ref="B17:B18"/>
    <mergeCell ref="B25:B26"/>
    <mergeCell ref="B30:B31"/>
    <mergeCell ref="C3:C5"/>
    <mergeCell ref="C7:C8"/>
    <mergeCell ref="C11:C12"/>
    <mergeCell ref="C13:C16"/>
    <mergeCell ref="C17:C18"/>
    <mergeCell ref="C25:C26"/>
    <mergeCell ref="C30:C31"/>
    <mergeCell ref="D3:D5"/>
    <mergeCell ref="D7:D8"/>
    <mergeCell ref="D11:D12"/>
    <mergeCell ref="D13:D16"/>
    <mergeCell ref="D17:D18"/>
    <mergeCell ref="D25:D26"/>
    <mergeCell ref="D30:D31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K14" sqref="K14"/>
    </sheetView>
  </sheetViews>
  <sheetFormatPr defaultColWidth="9" defaultRowHeight="13.5" outlineLevelRow="6"/>
  <cols>
    <col min="1" max="1" width="5.125" customWidth="1"/>
    <col min="2" max="2" width="10.9833333333333" customWidth="1"/>
    <col min="3" max="3" width="12.2" customWidth="1"/>
    <col min="4" max="4" width="5.125" customWidth="1"/>
    <col min="5" max="6" width="7.44166666666667" customWidth="1"/>
    <col min="7" max="7" width="7.56666666666667" customWidth="1"/>
    <col min="8" max="14" width="9.75833333333333" customWidth="1"/>
    <col min="15" max="16" width="8.94166666666667" customWidth="1"/>
    <col min="17" max="17" width="8" hidden="1"/>
    <col min="18" max="18" width="10.575" customWidth="1"/>
  </cols>
  <sheetData>
    <row r="1" ht="38.25" customHeight="1" spans="1:18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ht="15" customHeight="1" spans="1:18">
      <c r="A2" s="24" t="s">
        <v>1</v>
      </c>
      <c r="B2" s="24"/>
      <c r="C2" s="24"/>
      <c r="D2" s="24"/>
      <c r="E2" s="24"/>
      <c r="F2" s="34" t="s">
        <v>2</v>
      </c>
      <c r="G2" s="33"/>
      <c r="H2" s="24"/>
      <c r="I2" s="33" t="s">
        <v>2</v>
      </c>
      <c r="J2" s="24" t="s">
        <v>2</v>
      </c>
      <c r="K2" s="34" t="s">
        <v>2</v>
      </c>
      <c r="L2" s="33"/>
      <c r="M2" s="39"/>
      <c r="N2" s="39"/>
      <c r="O2" s="39"/>
      <c r="P2" s="34" t="s">
        <v>2</v>
      </c>
      <c r="Q2" s="34" t="s">
        <v>2</v>
      </c>
      <c r="R2" s="33" t="s">
        <v>4</v>
      </c>
    </row>
    <row r="3" ht="15" customHeight="1" spans="1:18">
      <c r="A3" s="35" t="s">
        <v>5</v>
      </c>
      <c r="B3" s="35" t="s">
        <v>6</v>
      </c>
      <c r="C3" s="35" t="s">
        <v>7</v>
      </c>
      <c r="D3" s="35" t="s">
        <v>8</v>
      </c>
      <c r="E3" s="35" t="s">
        <v>9</v>
      </c>
      <c r="F3" s="35" t="s">
        <v>10</v>
      </c>
      <c r="G3" s="35" t="s">
        <v>11</v>
      </c>
      <c r="H3" s="35" t="s">
        <v>12</v>
      </c>
      <c r="I3" s="35"/>
      <c r="J3" s="35"/>
      <c r="K3" s="35"/>
      <c r="L3" s="35"/>
      <c r="M3" s="35"/>
      <c r="N3" s="35"/>
      <c r="O3" s="35"/>
      <c r="P3" s="35"/>
      <c r="Q3" s="35"/>
      <c r="R3" s="35" t="s">
        <v>13</v>
      </c>
    </row>
    <row r="4" ht="15" customHeight="1" spans="1:18">
      <c r="A4" s="35"/>
      <c r="B4" s="35"/>
      <c r="C4" s="35"/>
      <c r="D4" s="35"/>
      <c r="E4" s="35"/>
      <c r="F4" s="35"/>
      <c r="G4" s="35"/>
      <c r="H4" s="35" t="s">
        <v>14</v>
      </c>
      <c r="I4" s="35" t="s">
        <v>15</v>
      </c>
      <c r="J4" s="35" t="s">
        <v>16</v>
      </c>
      <c r="K4" s="35" t="s">
        <v>17</v>
      </c>
      <c r="L4" s="35" t="s">
        <v>18</v>
      </c>
      <c r="M4" s="35" t="s">
        <v>19</v>
      </c>
      <c r="N4" s="35" t="s">
        <v>20</v>
      </c>
      <c r="O4" s="35" t="s">
        <v>21</v>
      </c>
      <c r="P4" s="35" t="s">
        <v>22</v>
      </c>
      <c r="Q4" s="35" t="s">
        <v>23</v>
      </c>
      <c r="R4" s="35"/>
    </row>
    <row r="5" ht="15" customHeight="1" spans="1:18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ht="34" customHeight="1" spans="1:18">
      <c r="A6" s="36">
        <v>1</v>
      </c>
      <c r="B6" s="36" t="s">
        <v>71</v>
      </c>
      <c r="C6" s="36" t="s">
        <v>72</v>
      </c>
      <c r="D6" s="36" t="s">
        <v>26</v>
      </c>
      <c r="E6" s="36" t="s">
        <v>27</v>
      </c>
      <c r="F6" s="36" t="s">
        <v>28</v>
      </c>
      <c r="G6" s="36" t="s">
        <v>73</v>
      </c>
      <c r="H6" s="38">
        <f>0+0</f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</row>
    <row r="7" ht="15" customHeight="1" spans="1:18">
      <c r="A7" s="36" t="s">
        <v>74</v>
      </c>
      <c r="B7" s="36"/>
      <c r="C7" s="36"/>
      <c r="D7" s="36"/>
      <c r="E7" s="36"/>
      <c r="F7" s="36"/>
      <c r="G7" s="36"/>
      <c r="H7" s="38">
        <f>0+0</f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</row>
  </sheetData>
  <mergeCells count="23">
    <mergeCell ref="A1:R1"/>
    <mergeCell ref="A2:E2"/>
    <mergeCell ref="M2:O2"/>
    <mergeCell ref="H3:Q3"/>
    <mergeCell ref="A7:G7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workbookViewId="0">
      <selection activeCell="K28" sqref="K28"/>
    </sheetView>
  </sheetViews>
  <sheetFormatPr defaultColWidth="9" defaultRowHeight="13.5"/>
  <cols>
    <col min="1" max="1" width="9.26666666666667" customWidth="1"/>
    <col min="2" max="2" width="5.125" customWidth="1"/>
    <col min="3" max="3" width="10.9833333333333" customWidth="1"/>
    <col min="4" max="4" width="12.2" customWidth="1"/>
    <col min="5" max="5" width="5.125" customWidth="1"/>
    <col min="6" max="7" width="7.44166666666667" customWidth="1"/>
    <col min="8" max="8" width="7.56666666666667" customWidth="1"/>
    <col min="9" max="15" width="9.75833333333333" customWidth="1"/>
    <col min="16" max="17" width="8.94166666666667" customWidth="1"/>
    <col min="18" max="18" width="8" hidden="1"/>
    <col min="19" max="19" width="10.575" customWidth="1"/>
  </cols>
  <sheetData>
    <row r="1" ht="38.25" customHeight="1" spans="1:19">
      <c r="A1" s="32" t="s">
        <v>75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ht="15" customHeight="1" spans="1:19">
      <c r="A2" s="33" t="s">
        <v>76</v>
      </c>
      <c r="B2" s="24" t="s">
        <v>77</v>
      </c>
      <c r="C2" s="24"/>
      <c r="D2" s="24"/>
      <c r="E2" s="24"/>
      <c r="F2" s="24"/>
      <c r="G2" s="34" t="s">
        <v>2</v>
      </c>
      <c r="H2" s="33"/>
      <c r="I2" s="34" t="s">
        <v>3</v>
      </c>
      <c r="J2" s="34"/>
      <c r="K2" s="34"/>
      <c r="L2" s="34" t="s">
        <v>2</v>
      </c>
      <c r="M2" s="33"/>
      <c r="N2" s="37"/>
      <c r="O2" s="37"/>
      <c r="P2" s="37"/>
      <c r="Q2" s="34" t="s">
        <v>2</v>
      </c>
      <c r="R2" s="34" t="s">
        <v>2</v>
      </c>
      <c r="S2" s="33" t="s">
        <v>4</v>
      </c>
    </row>
    <row r="3" ht="15" customHeight="1" spans="1:19">
      <c r="A3" s="35" t="s">
        <v>78</v>
      </c>
      <c r="B3" s="35" t="s">
        <v>5</v>
      </c>
      <c r="C3" s="35" t="s">
        <v>6</v>
      </c>
      <c r="D3" s="35" t="s">
        <v>7</v>
      </c>
      <c r="E3" s="35" t="s">
        <v>8</v>
      </c>
      <c r="F3" s="35" t="s">
        <v>9</v>
      </c>
      <c r="G3" s="35" t="s">
        <v>10</v>
      </c>
      <c r="H3" s="35" t="s">
        <v>11</v>
      </c>
      <c r="I3" s="35" t="s">
        <v>12</v>
      </c>
      <c r="J3" s="35"/>
      <c r="K3" s="35"/>
      <c r="L3" s="35"/>
      <c r="M3" s="35"/>
      <c r="N3" s="35"/>
      <c r="O3" s="35"/>
      <c r="P3" s="35"/>
      <c r="Q3" s="35"/>
      <c r="R3" s="35"/>
      <c r="S3" s="35" t="s">
        <v>13</v>
      </c>
    </row>
    <row r="4" ht="15" customHeight="1" spans="1:19">
      <c r="A4" s="35"/>
      <c r="B4" s="35"/>
      <c r="C4" s="35"/>
      <c r="D4" s="35"/>
      <c r="E4" s="35"/>
      <c r="F4" s="35"/>
      <c r="G4" s="35"/>
      <c r="H4" s="35"/>
      <c r="I4" s="35" t="s">
        <v>14</v>
      </c>
      <c r="J4" s="35" t="s">
        <v>15</v>
      </c>
      <c r="K4" s="35" t="s">
        <v>16</v>
      </c>
      <c r="L4" s="35" t="s">
        <v>17</v>
      </c>
      <c r="M4" s="35" t="s">
        <v>18</v>
      </c>
      <c r="N4" s="35" t="s">
        <v>19</v>
      </c>
      <c r="O4" s="35" t="s">
        <v>20</v>
      </c>
      <c r="P4" s="35" t="s">
        <v>21</v>
      </c>
      <c r="Q4" s="35" t="s">
        <v>22</v>
      </c>
      <c r="R4" s="35" t="s">
        <v>23</v>
      </c>
      <c r="S4" s="35"/>
    </row>
    <row r="5" ht="15" customHeight="1" spans="1:19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ht="34" customHeight="1" spans="1:19">
      <c r="A6" s="36" t="s">
        <v>2</v>
      </c>
      <c r="B6" s="36">
        <v>1</v>
      </c>
      <c r="C6" s="36" t="s">
        <v>30</v>
      </c>
      <c r="D6" s="36" t="s">
        <v>31</v>
      </c>
      <c r="E6" s="36" t="s">
        <v>26</v>
      </c>
      <c r="F6" s="36" t="s">
        <v>79</v>
      </c>
      <c r="G6" s="36" t="s">
        <v>28</v>
      </c>
      <c r="H6" s="36" t="s">
        <v>80</v>
      </c>
      <c r="I6" s="38">
        <f t="shared" ref="I6:I17" si="0">0+0</f>
        <v>0</v>
      </c>
      <c r="J6" s="38">
        <v>50217.6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50217.6</v>
      </c>
    </row>
    <row r="7" ht="23" customHeight="1" spans="1:19">
      <c r="A7" s="36"/>
      <c r="B7" s="36">
        <v>2</v>
      </c>
      <c r="C7" s="36" t="s">
        <v>34</v>
      </c>
      <c r="D7" s="36" t="s">
        <v>81</v>
      </c>
      <c r="E7" s="36" t="s">
        <v>26</v>
      </c>
      <c r="F7" s="36" t="s">
        <v>79</v>
      </c>
      <c r="G7" s="36" t="s">
        <v>28</v>
      </c>
      <c r="H7" s="36" t="s">
        <v>80</v>
      </c>
      <c r="I7" s="38">
        <f t="shared" si="0"/>
        <v>0</v>
      </c>
      <c r="J7" s="38">
        <v>1161.6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1161.6</v>
      </c>
    </row>
    <row r="8" ht="34" customHeight="1" spans="1:19">
      <c r="A8" s="36"/>
      <c r="B8" s="36">
        <v>3</v>
      </c>
      <c r="C8" s="36" t="s">
        <v>36</v>
      </c>
      <c r="D8" s="36" t="s">
        <v>82</v>
      </c>
      <c r="E8" s="36" t="s">
        <v>26</v>
      </c>
      <c r="F8" s="36" t="s">
        <v>79</v>
      </c>
      <c r="G8" s="36" t="s">
        <v>28</v>
      </c>
      <c r="H8" s="36" t="s">
        <v>80</v>
      </c>
      <c r="I8" s="38">
        <f t="shared" si="0"/>
        <v>0</v>
      </c>
      <c r="J8" s="38">
        <v>3504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3504</v>
      </c>
    </row>
    <row r="9" ht="34" customHeight="1" spans="1:19">
      <c r="A9" s="36"/>
      <c r="B9" s="36">
        <v>4</v>
      </c>
      <c r="C9" s="36" t="s">
        <v>46</v>
      </c>
      <c r="D9" s="36" t="s">
        <v>47</v>
      </c>
      <c r="E9" s="36" t="s">
        <v>26</v>
      </c>
      <c r="F9" s="36" t="s">
        <v>79</v>
      </c>
      <c r="G9" s="36" t="s">
        <v>28</v>
      </c>
      <c r="H9" s="36" t="s">
        <v>80</v>
      </c>
      <c r="I9" s="38">
        <f t="shared" si="0"/>
        <v>0</v>
      </c>
      <c r="J9" s="38">
        <v>1958.4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1958.4</v>
      </c>
    </row>
    <row r="10" ht="34" customHeight="1" spans="1:19">
      <c r="A10" s="36"/>
      <c r="B10" s="36">
        <v>5</v>
      </c>
      <c r="C10" s="36" t="s">
        <v>48</v>
      </c>
      <c r="D10" s="36" t="s">
        <v>49</v>
      </c>
      <c r="E10" s="36" t="s">
        <v>26</v>
      </c>
      <c r="F10" s="36" t="s">
        <v>79</v>
      </c>
      <c r="G10" s="36" t="s">
        <v>28</v>
      </c>
      <c r="H10" s="36" t="s">
        <v>80</v>
      </c>
      <c r="I10" s="38">
        <f t="shared" si="0"/>
        <v>0</v>
      </c>
      <c r="J10" s="38">
        <v>4358.4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4358.4</v>
      </c>
    </row>
    <row r="11" ht="34" customHeight="1" spans="1:19">
      <c r="A11" s="36"/>
      <c r="B11" s="36">
        <v>6</v>
      </c>
      <c r="C11" s="36" t="s">
        <v>50</v>
      </c>
      <c r="D11" s="36" t="s">
        <v>51</v>
      </c>
      <c r="E11" s="36" t="s">
        <v>26</v>
      </c>
      <c r="F11" s="36" t="s">
        <v>79</v>
      </c>
      <c r="G11" s="36" t="s">
        <v>28</v>
      </c>
      <c r="H11" s="36" t="s">
        <v>80</v>
      </c>
      <c r="I11" s="38">
        <f t="shared" si="0"/>
        <v>0</v>
      </c>
      <c r="J11" s="38">
        <v>17337.6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17337.6</v>
      </c>
    </row>
    <row r="12" ht="34" customHeight="1" spans="1:19">
      <c r="A12" s="36"/>
      <c r="B12" s="36">
        <v>7</v>
      </c>
      <c r="C12" s="36" t="s">
        <v>52</v>
      </c>
      <c r="D12" s="36" t="s">
        <v>53</v>
      </c>
      <c r="E12" s="36" t="s">
        <v>26</v>
      </c>
      <c r="F12" s="36" t="s">
        <v>79</v>
      </c>
      <c r="G12" s="36" t="s">
        <v>28</v>
      </c>
      <c r="H12" s="36" t="s">
        <v>80</v>
      </c>
      <c r="I12" s="38">
        <f t="shared" si="0"/>
        <v>0</v>
      </c>
      <c r="J12" s="38">
        <v>3120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3120</v>
      </c>
    </row>
    <row r="13" ht="34" customHeight="1" spans="1:19">
      <c r="A13" s="36"/>
      <c r="B13" s="36">
        <v>8</v>
      </c>
      <c r="C13" s="36" t="s">
        <v>56</v>
      </c>
      <c r="D13" s="36" t="s">
        <v>57</v>
      </c>
      <c r="E13" s="36" t="s">
        <v>26</v>
      </c>
      <c r="F13" s="36" t="s">
        <v>79</v>
      </c>
      <c r="G13" s="36" t="s">
        <v>28</v>
      </c>
      <c r="H13" s="36" t="s">
        <v>80</v>
      </c>
      <c r="I13" s="38">
        <f t="shared" si="0"/>
        <v>0</v>
      </c>
      <c r="J13" s="38">
        <v>24883.2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24883.2</v>
      </c>
    </row>
    <row r="14" ht="34" customHeight="1" spans="1:19">
      <c r="A14" s="36"/>
      <c r="B14" s="36">
        <v>9</v>
      </c>
      <c r="C14" s="36" t="s">
        <v>66</v>
      </c>
      <c r="D14" s="36" t="s">
        <v>67</v>
      </c>
      <c r="E14" s="36" t="s">
        <v>26</v>
      </c>
      <c r="F14" s="36" t="s">
        <v>79</v>
      </c>
      <c r="G14" s="36" t="s">
        <v>28</v>
      </c>
      <c r="H14" s="36" t="s">
        <v>80</v>
      </c>
      <c r="I14" s="38">
        <f t="shared" si="0"/>
        <v>0</v>
      </c>
      <c r="J14" s="38">
        <v>5894.4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5894.4</v>
      </c>
    </row>
    <row r="15" ht="15" customHeight="1" spans="1:19">
      <c r="A15" s="36"/>
      <c r="B15" s="36" t="s">
        <v>83</v>
      </c>
      <c r="C15" s="36"/>
      <c r="D15" s="36"/>
      <c r="E15" s="36"/>
      <c r="F15" s="36"/>
      <c r="G15" s="36"/>
      <c r="H15" s="36"/>
      <c r="I15" s="38">
        <f t="shared" si="0"/>
        <v>0</v>
      </c>
      <c r="J15" s="38">
        <f>SUM(J6:J14)</f>
        <v>112435.2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f>SUM(S6:S14)</f>
        <v>112435.2</v>
      </c>
    </row>
    <row r="16" ht="23" customHeight="1" spans="1:19">
      <c r="A16" s="36" t="s">
        <v>31</v>
      </c>
      <c r="B16" s="36">
        <v>1</v>
      </c>
      <c r="C16" s="36" t="s">
        <v>84</v>
      </c>
      <c r="D16" s="36" t="s">
        <v>85</v>
      </c>
      <c r="E16" s="36" t="s">
        <v>26</v>
      </c>
      <c r="F16" s="36" t="s">
        <v>79</v>
      </c>
      <c r="G16" s="36" t="s">
        <v>28</v>
      </c>
      <c r="H16" s="36" t="s">
        <v>80</v>
      </c>
      <c r="I16" s="38">
        <f t="shared" si="0"/>
        <v>0</v>
      </c>
      <c r="J16" s="38">
        <v>2947.2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2947.2</v>
      </c>
    </row>
    <row r="17" ht="15" customHeight="1" spans="1:19">
      <c r="A17" s="36"/>
      <c r="B17" s="36" t="s">
        <v>83</v>
      </c>
      <c r="C17" s="36"/>
      <c r="D17" s="36"/>
      <c r="E17" s="36"/>
      <c r="F17" s="36"/>
      <c r="G17" s="36"/>
      <c r="H17" s="36"/>
      <c r="I17" s="38">
        <f t="shared" si="0"/>
        <v>0</v>
      </c>
      <c r="J17" s="38">
        <v>2947.2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2947.2</v>
      </c>
    </row>
    <row r="18" ht="15" customHeight="1" spans="1:19">
      <c r="A18" s="36" t="str">
        <f>CONCATENATE("合计(","10","家)")</f>
        <v>合计(10家)</v>
      </c>
      <c r="B18" s="36"/>
      <c r="C18" s="36"/>
      <c r="D18" s="36"/>
      <c r="E18" s="36"/>
      <c r="F18" s="36"/>
      <c r="G18" s="36"/>
      <c r="H18" s="36"/>
      <c r="I18" s="38">
        <f t="shared" ref="I18:S18" si="1">SUM(I6:I14,I16)</f>
        <v>0</v>
      </c>
      <c r="J18" s="38">
        <f t="shared" si="1"/>
        <v>115382.4</v>
      </c>
      <c r="K18" s="38">
        <f t="shared" si="1"/>
        <v>0</v>
      </c>
      <c r="L18" s="38">
        <f t="shared" si="1"/>
        <v>0</v>
      </c>
      <c r="M18" s="38">
        <f t="shared" si="1"/>
        <v>0</v>
      </c>
      <c r="N18" s="38">
        <f t="shared" si="1"/>
        <v>0</v>
      </c>
      <c r="O18" s="38">
        <f t="shared" si="1"/>
        <v>0</v>
      </c>
      <c r="P18" s="38">
        <f t="shared" si="1"/>
        <v>0</v>
      </c>
      <c r="Q18" s="38">
        <f t="shared" si="1"/>
        <v>0</v>
      </c>
      <c r="R18" s="38">
        <f t="shared" si="1"/>
        <v>0</v>
      </c>
      <c r="S18" s="38">
        <f t="shared" si="1"/>
        <v>115382.4</v>
      </c>
    </row>
  </sheetData>
  <mergeCells count="29">
    <mergeCell ref="A1:S1"/>
    <mergeCell ref="B2:F2"/>
    <mergeCell ref="I2:K2"/>
    <mergeCell ref="N2:P2"/>
    <mergeCell ref="I3:R3"/>
    <mergeCell ref="B15:H15"/>
    <mergeCell ref="B17:H17"/>
    <mergeCell ref="A18:H18"/>
    <mergeCell ref="A3:A5"/>
    <mergeCell ref="A6:A15"/>
    <mergeCell ref="A16:A17"/>
    <mergeCell ref="B3:B5"/>
    <mergeCell ref="C3:C5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3:S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workbookViewId="0">
      <selection activeCell="G14" sqref="G14"/>
    </sheetView>
  </sheetViews>
  <sheetFormatPr defaultColWidth="9" defaultRowHeight="13.5"/>
  <cols>
    <col min="1" max="1" width="5.125" customWidth="1"/>
    <col min="2" max="2" width="10.9833333333333" customWidth="1"/>
    <col min="3" max="3" width="12.2" customWidth="1"/>
    <col min="4" max="4" width="5.125" customWidth="1"/>
    <col min="5" max="6" width="7.44166666666667" customWidth="1"/>
    <col min="7" max="7" width="7.56666666666667" customWidth="1"/>
    <col min="8" max="14" width="9.75833333333333" customWidth="1"/>
    <col min="15" max="16" width="8.94166666666667" customWidth="1"/>
    <col min="17" max="17" width="8" hidden="1"/>
    <col min="18" max="18" width="10.575" customWidth="1"/>
  </cols>
  <sheetData>
    <row r="1" ht="38.25" customHeight="1" spans="1:18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ht="15" customHeight="1" spans="1:18">
      <c r="A2" s="24" t="s">
        <v>1</v>
      </c>
      <c r="B2" s="24"/>
      <c r="C2" s="24"/>
      <c r="D2" s="24"/>
      <c r="E2" s="24"/>
      <c r="F2" s="25" t="s">
        <v>2</v>
      </c>
      <c r="G2" s="26"/>
      <c r="H2" s="27" t="s">
        <v>86</v>
      </c>
      <c r="I2" s="27"/>
      <c r="J2" s="27"/>
      <c r="K2" s="25" t="s">
        <v>2</v>
      </c>
      <c r="L2" s="26"/>
      <c r="M2" s="31"/>
      <c r="N2" s="31"/>
      <c r="O2" s="31"/>
      <c r="P2" s="25" t="s">
        <v>2</v>
      </c>
      <c r="Q2" s="25" t="s">
        <v>2</v>
      </c>
      <c r="R2" s="26" t="s">
        <v>4</v>
      </c>
    </row>
    <row r="3" ht="15" customHeight="1" spans="1:18">
      <c r="A3" s="28" t="s">
        <v>5</v>
      </c>
      <c r="B3" s="28" t="s">
        <v>6</v>
      </c>
      <c r="C3" s="28" t="s">
        <v>7</v>
      </c>
      <c r="D3" s="28" t="s">
        <v>8</v>
      </c>
      <c r="E3" s="28" t="s">
        <v>9</v>
      </c>
      <c r="F3" s="28" t="s">
        <v>10</v>
      </c>
      <c r="G3" s="28" t="s">
        <v>11</v>
      </c>
      <c r="H3" s="28" t="s">
        <v>12</v>
      </c>
      <c r="I3" s="28"/>
      <c r="J3" s="28"/>
      <c r="K3" s="28"/>
      <c r="L3" s="28"/>
      <c r="M3" s="28"/>
      <c r="N3" s="28"/>
      <c r="O3" s="28"/>
      <c r="P3" s="28"/>
      <c r="Q3" s="28"/>
      <c r="R3" s="28" t="s">
        <v>13</v>
      </c>
    </row>
    <row r="4" ht="15" customHeight="1" spans="1:18">
      <c r="A4" s="28"/>
      <c r="B4" s="28"/>
      <c r="C4" s="28"/>
      <c r="D4" s="28"/>
      <c r="E4" s="28"/>
      <c r="F4" s="28"/>
      <c r="G4" s="28"/>
      <c r="H4" s="28" t="s">
        <v>14</v>
      </c>
      <c r="I4" s="28" t="s">
        <v>15</v>
      </c>
      <c r="J4" s="28" t="s">
        <v>16</v>
      </c>
      <c r="K4" s="28" t="s">
        <v>17</v>
      </c>
      <c r="L4" s="28" t="s">
        <v>18</v>
      </c>
      <c r="M4" s="28" t="s">
        <v>19</v>
      </c>
      <c r="N4" s="28" t="s">
        <v>20</v>
      </c>
      <c r="O4" s="28" t="s">
        <v>21</v>
      </c>
      <c r="P4" s="28" t="s">
        <v>22</v>
      </c>
      <c r="Q4" s="28" t="s">
        <v>23</v>
      </c>
      <c r="R4" s="28"/>
    </row>
    <row r="5" ht="15" customHeight="1" spans="1:18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ht="19" customHeight="1" spans="1:18">
      <c r="A6" s="29">
        <v>1</v>
      </c>
      <c r="B6" s="29" t="s">
        <v>30</v>
      </c>
      <c r="C6" s="29" t="s">
        <v>31</v>
      </c>
      <c r="D6" s="29" t="s">
        <v>26</v>
      </c>
      <c r="E6" s="29" t="s">
        <v>32</v>
      </c>
      <c r="F6" s="29" t="s">
        <v>87</v>
      </c>
      <c r="G6" s="29" t="s">
        <v>88</v>
      </c>
      <c r="H6" s="30">
        <f>2723.63+80.78</f>
        <v>2804.41</v>
      </c>
      <c r="I6" s="30">
        <v>11212.37</v>
      </c>
      <c r="J6" s="30">
        <v>0</v>
      </c>
      <c r="K6" s="30">
        <v>0</v>
      </c>
      <c r="L6" s="30">
        <v>280.59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14297.37</v>
      </c>
    </row>
    <row r="7" ht="15" customHeight="1" spans="1:18">
      <c r="A7" s="29">
        <v>2</v>
      </c>
      <c r="B7" s="29"/>
      <c r="C7" s="29"/>
      <c r="D7" s="29"/>
      <c r="E7" s="29" t="s">
        <v>27</v>
      </c>
      <c r="F7" s="29" t="s">
        <v>87</v>
      </c>
      <c r="G7" s="29" t="s">
        <v>88</v>
      </c>
      <c r="H7" s="30">
        <f>35756.3+4893.33</f>
        <v>40649.63</v>
      </c>
      <c r="I7" s="30">
        <v>23026.73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63676.36</v>
      </c>
    </row>
    <row r="8" ht="23" customHeight="1" spans="1:18">
      <c r="A8" s="29">
        <v>3</v>
      </c>
      <c r="B8" s="29" t="s">
        <v>38</v>
      </c>
      <c r="C8" s="29" t="s">
        <v>39</v>
      </c>
      <c r="D8" s="29" t="s">
        <v>26</v>
      </c>
      <c r="E8" s="29" t="s">
        <v>27</v>
      </c>
      <c r="F8" s="29" t="s">
        <v>87</v>
      </c>
      <c r="G8" s="29" t="s">
        <v>88</v>
      </c>
      <c r="H8" s="30">
        <f>1083.92+72.75</f>
        <v>1156.67</v>
      </c>
      <c r="I8" s="30">
        <v>2186.17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3342.84</v>
      </c>
    </row>
    <row r="9" ht="15" customHeight="1" spans="1:18">
      <c r="A9" s="29">
        <v>4</v>
      </c>
      <c r="B9" s="29" t="s">
        <v>40</v>
      </c>
      <c r="C9" s="29" t="s">
        <v>41</v>
      </c>
      <c r="D9" s="29" t="s">
        <v>26</v>
      </c>
      <c r="E9" s="29" t="s">
        <v>32</v>
      </c>
      <c r="F9" s="29" t="s">
        <v>87</v>
      </c>
      <c r="G9" s="29" t="s">
        <v>88</v>
      </c>
      <c r="H9" s="30">
        <f>31079.89+140.58</f>
        <v>31220.47</v>
      </c>
      <c r="I9" s="30">
        <v>206000.91</v>
      </c>
      <c r="J9" s="30">
        <v>0</v>
      </c>
      <c r="K9" s="30">
        <v>18029.65</v>
      </c>
      <c r="L9" s="30">
        <v>2506.06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257757.09</v>
      </c>
    </row>
    <row r="10" ht="15" customHeight="1" spans="1:18">
      <c r="A10" s="29">
        <v>5</v>
      </c>
      <c r="B10" s="29"/>
      <c r="C10" s="29"/>
      <c r="D10" s="29"/>
      <c r="E10" s="29" t="s">
        <v>42</v>
      </c>
      <c r="F10" s="29" t="s">
        <v>87</v>
      </c>
      <c r="G10" s="29" t="s">
        <v>88</v>
      </c>
      <c r="H10" s="30">
        <f>2732.24+0</f>
        <v>2732.24</v>
      </c>
      <c r="I10" s="30">
        <v>32000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34732.24</v>
      </c>
    </row>
    <row r="11" ht="15" customHeight="1" spans="1:18">
      <c r="A11" s="29">
        <v>6</v>
      </c>
      <c r="B11" s="29"/>
      <c r="C11" s="29"/>
      <c r="D11" s="29"/>
      <c r="E11" s="29" t="s">
        <v>43</v>
      </c>
      <c r="F11" s="29" t="s">
        <v>87</v>
      </c>
      <c r="G11" s="29" t="s">
        <v>88</v>
      </c>
      <c r="H11" s="30">
        <f>197.29+0</f>
        <v>197.29</v>
      </c>
      <c r="I11" s="30">
        <v>1200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1397.29</v>
      </c>
    </row>
    <row r="12" ht="15" customHeight="1" spans="1:18">
      <c r="A12" s="29">
        <v>7</v>
      </c>
      <c r="B12" s="29"/>
      <c r="C12" s="29"/>
      <c r="D12" s="29"/>
      <c r="E12" s="29" t="s">
        <v>27</v>
      </c>
      <c r="F12" s="29" t="s">
        <v>87</v>
      </c>
      <c r="G12" s="29" t="s">
        <v>88</v>
      </c>
      <c r="H12" s="30">
        <f>176407.46+18059.13</f>
        <v>194466.59</v>
      </c>
      <c r="I12" s="30">
        <v>249281.46</v>
      </c>
      <c r="J12" s="30">
        <v>0</v>
      </c>
      <c r="K12" s="30">
        <v>80836.53</v>
      </c>
      <c r="L12" s="30">
        <v>1775.16</v>
      </c>
      <c r="M12" s="30">
        <v>0</v>
      </c>
      <c r="N12" s="30">
        <v>0</v>
      </c>
      <c r="O12" s="30">
        <v>732.71</v>
      </c>
      <c r="P12" s="30">
        <v>0</v>
      </c>
      <c r="Q12" s="30">
        <v>0</v>
      </c>
      <c r="R12" s="30">
        <v>527092.45</v>
      </c>
    </row>
    <row r="13" ht="15" customHeight="1" spans="1:18">
      <c r="A13" s="29">
        <v>8</v>
      </c>
      <c r="B13" s="29" t="s">
        <v>44</v>
      </c>
      <c r="C13" s="29" t="s">
        <v>45</v>
      </c>
      <c r="D13" s="29" t="s">
        <v>26</v>
      </c>
      <c r="E13" s="29" t="s">
        <v>32</v>
      </c>
      <c r="F13" s="29" t="s">
        <v>87</v>
      </c>
      <c r="G13" s="29" t="s">
        <v>88</v>
      </c>
      <c r="H13" s="30">
        <f>9052.38+172.02</f>
        <v>9224.4</v>
      </c>
      <c r="I13" s="30">
        <v>114078.39</v>
      </c>
      <c r="J13" s="30">
        <v>0</v>
      </c>
      <c r="K13" s="30">
        <v>0</v>
      </c>
      <c r="L13" s="30">
        <v>1548.15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124850.94</v>
      </c>
    </row>
    <row r="14" ht="15" customHeight="1" spans="1:18">
      <c r="A14" s="29">
        <v>9</v>
      </c>
      <c r="B14" s="29"/>
      <c r="C14" s="29"/>
      <c r="D14" s="29"/>
      <c r="E14" s="29" t="s">
        <v>27</v>
      </c>
      <c r="F14" s="29" t="s">
        <v>87</v>
      </c>
      <c r="G14" s="29" t="s">
        <v>88</v>
      </c>
      <c r="H14" s="30">
        <f>60115.88+5266.87</f>
        <v>65382.75</v>
      </c>
      <c r="I14" s="30">
        <v>97988.78</v>
      </c>
      <c r="J14" s="30">
        <v>0</v>
      </c>
      <c r="K14" s="30">
        <v>0</v>
      </c>
      <c r="L14" s="30">
        <v>9.46</v>
      </c>
      <c r="M14" s="30">
        <v>0</v>
      </c>
      <c r="N14" s="30">
        <v>0</v>
      </c>
      <c r="O14" s="30">
        <v>233.84</v>
      </c>
      <c r="P14" s="30">
        <v>0</v>
      </c>
      <c r="Q14" s="30">
        <v>0</v>
      </c>
      <c r="R14" s="30">
        <v>163614.83</v>
      </c>
    </row>
    <row r="15" ht="34" customHeight="1" spans="1:18">
      <c r="A15" s="29">
        <v>10</v>
      </c>
      <c r="B15" s="29" t="s">
        <v>56</v>
      </c>
      <c r="C15" s="29" t="s">
        <v>57</v>
      </c>
      <c r="D15" s="29" t="s">
        <v>26</v>
      </c>
      <c r="E15" s="29" t="s">
        <v>27</v>
      </c>
      <c r="F15" s="29" t="s">
        <v>87</v>
      </c>
      <c r="G15" s="29" t="s">
        <v>88</v>
      </c>
      <c r="H15" s="30">
        <f>4997.73+0</f>
        <v>4997.73</v>
      </c>
      <c r="I15" s="30">
        <v>8459.13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13456.86</v>
      </c>
    </row>
    <row r="16" ht="15" customHeight="1" spans="1:18">
      <c r="A16" s="29">
        <v>11</v>
      </c>
      <c r="B16" s="29" t="s">
        <v>58</v>
      </c>
      <c r="C16" s="29" t="s">
        <v>59</v>
      </c>
      <c r="D16" s="29" t="s">
        <v>26</v>
      </c>
      <c r="E16" s="29" t="s">
        <v>32</v>
      </c>
      <c r="F16" s="29" t="s">
        <v>87</v>
      </c>
      <c r="G16" s="29" t="s">
        <v>88</v>
      </c>
      <c r="H16" s="30">
        <f>2473.67+0</f>
        <v>2473.67</v>
      </c>
      <c r="I16" s="30">
        <v>32723.22</v>
      </c>
      <c r="J16" s="30">
        <v>0</v>
      </c>
      <c r="K16" s="30">
        <v>2790.05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37986.94</v>
      </c>
    </row>
    <row r="17" ht="15" customHeight="1" spans="1:18">
      <c r="A17" s="29">
        <v>12</v>
      </c>
      <c r="B17" s="29"/>
      <c r="C17" s="29"/>
      <c r="D17" s="29"/>
      <c r="E17" s="29" t="s">
        <v>27</v>
      </c>
      <c r="F17" s="29" t="s">
        <v>87</v>
      </c>
      <c r="G17" s="29" t="s">
        <v>88</v>
      </c>
      <c r="H17" s="30">
        <f>7393.34+1772.87</f>
        <v>9166.21</v>
      </c>
      <c r="I17" s="30">
        <v>10236.61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19402.82</v>
      </c>
    </row>
    <row r="18" ht="34" customHeight="1" spans="1:18">
      <c r="A18" s="29">
        <v>13</v>
      </c>
      <c r="B18" s="29" t="s">
        <v>68</v>
      </c>
      <c r="C18" s="29" t="s">
        <v>69</v>
      </c>
      <c r="D18" s="29" t="s">
        <v>26</v>
      </c>
      <c r="E18" s="29" t="s">
        <v>27</v>
      </c>
      <c r="F18" s="29" t="s">
        <v>87</v>
      </c>
      <c r="G18" s="29" t="s">
        <v>88</v>
      </c>
      <c r="H18" s="30">
        <f>4791.2+82.39</f>
        <v>4873.59</v>
      </c>
      <c r="I18" s="30">
        <v>1761.23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6634.82</v>
      </c>
    </row>
    <row r="19" ht="15" customHeight="1" spans="1:18">
      <c r="A19" s="29" t="s">
        <v>89</v>
      </c>
      <c r="B19" s="29"/>
      <c r="C19" s="29"/>
      <c r="D19" s="29"/>
      <c r="E19" s="29"/>
      <c r="F19" s="29"/>
      <c r="G19" s="29"/>
      <c r="H19" s="30">
        <f>338804.93+30540.7199999999</f>
        <v>369345.65</v>
      </c>
      <c r="I19" s="30">
        <v>790155</v>
      </c>
      <c r="J19" s="30">
        <v>0</v>
      </c>
      <c r="K19" s="30">
        <v>101656.23</v>
      </c>
      <c r="L19" s="30">
        <v>6119.42</v>
      </c>
      <c r="M19" s="30">
        <v>0</v>
      </c>
      <c r="N19" s="30">
        <v>0</v>
      </c>
      <c r="O19" s="30">
        <v>966.55</v>
      </c>
      <c r="P19" s="30">
        <v>0</v>
      </c>
      <c r="Q19" s="30">
        <v>0</v>
      </c>
      <c r="R19" s="30">
        <v>1268242.85</v>
      </c>
    </row>
  </sheetData>
  <mergeCells count="36">
    <mergeCell ref="A1:R1"/>
    <mergeCell ref="A2:E2"/>
    <mergeCell ref="H2:J2"/>
    <mergeCell ref="M2:O2"/>
    <mergeCell ref="H3:Q3"/>
    <mergeCell ref="A19:G19"/>
    <mergeCell ref="A3:A5"/>
    <mergeCell ref="B3:B5"/>
    <mergeCell ref="B6:B7"/>
    <mergeCell ref="B9:B12"/>
    <mergeCell ref="B13:B14"/>
    <mergeCell ref="B16:B17"/>
    <mergeCell ref="C3:C5"/>
    <mergeCell ref="C6:C7"/>
    <mergeCell ref="C9:C12"/>
    <mergeCell ref="C13:C14"/>
    <mergeCell ref="C16:C17"/>
    <mergeCell ref="D3:D5"/>
    <mergeCell ref="D6:D7"/>
    <mergeCell ref="D9:D12"/>
    <mergeCell ref="D13:D14"/>
    <mergeCell ref="D16:D17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tabSelected="1" workbookViewId="0">
      <selection activeCell="H9" sqref="H9"/>
    </sheetView>
  </sheetViews>
  <sheetFormatPr defaultColWidth="8.8" defaultRowHeight="14.25"/>
  <cols>
    <col min="1" max="1" width="4" style="6" customWidth="1"/>
    <col min="2" max="2" width="13.6333333333333" style="6" customWidth="1"/>
    <col min="3" max="3" width="19.5" style="6" customWidth="1"/>
    <col min="4" max="4" width="6" style="6" customWidth="1"/>
    <col min="5" max="5" width="8.38333333333333" style="6" customWidth="1"/>
    <col min="6" max="6" width="5.5" style="6" customWidth="1"/>
    <col min="7" max="19" width="9" style="6" customWidth="1"/>
    <col min="20" max="20" width="8.88333333333333" style="6" customWidth="1"/>
    <col min="21" max="16384" width="8.8" style="6"/>
  </cols>
  <sheetData>
    <row r="1" s="1" customFormat="1" ht="37.05" customHeight="1" spans="1:20">
      <c r="A1" s="7" t="s">
        <v>90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="2" customFormat="1" ht="21" customHeight="1" spans="1:20">
      <c r="A2" s="8" t="s">
        <v>1</v>
      </c>
      <c r="B2" s="8"/>
      <c r="C2" s="8"/>
      <c r="D2" s="8"/>
      <c r="E2" s="8"/>
      <c r="F2" s="8"/>
      <c r="G2" s="1"/>
      <c r="H2" s="8"/>
      <c r="I2" s="14" t="s">
        <v>86</v>
      </c>
      <c r="J2" s="14"/>
      <c r="K2" s="14"/>
      <c r="L2" s="14"/>
      <c r="M2" s="15"/>
      <c r="N2" s="16"/>
      <c r="O2" s="16"/>
      <c r="P2" s="16"/>
      <c r="Q2" s="8"/>
      <c r="R2" s="21" t="s">
        <v>4</v>
      </c>
      <c r="S2" s="22"/>
      <c r="T2" s="1"/>
    </row>
    <row r="3" s="3" customFormat="1" ht="33" customHeight="1" spans="1:20">
      <c r="A3" s="9" t="s">
        <v>5</v>
      </c>
      <c r="B3" s="9" t="s">
        <v>91</v>
      </c>
      <c r="C3" s="9" t="s">
        <v>92</v>
      </c>
      <c r="D3" s="9" t="s">
        <v>93</v>
      </c>
      <c r="E3" s="9" t="s">
        <v>94</v>
      </c>
      <c r="F3" s="9" t="s">
        <v>9</v>
      </c>
      <c r="G3" s="10" t="s">
        <v>95</v>
      </c>
      <c r="H3" s="10"/>
      <c r="I3" s="10"/>
      <c r="J3" s="10" t="s">
        <v>18</v>
      </c>
      <c r="K3" s="10"/>
      <c r="L3" s="10"/>
      <c r="M3" s="10" t="s">
        <v>96</v>
      </c>
      <c r="N3" s="9" t="s">
        <v>97</v>
      </c>
      <c r="O3" s="9" t="s">
        <v>98</v>
      </c>
      <c r="P3" s="17" t="s">
        <v>99</v>
      </c>
      <c r="Q3" s="9" t="s">
        <v>21</v>
      </c>
      <c r="R3" s="9" t="s">
        <v>100</v>
      </c>
      <c r="S3" s="17" t="s">
        <v>22</v>
      </c>
      <c r="T3" s="10" t="s">
        <v>101</v>
      </c>
    </row>
    <row r="4" s="4" customFormat="1" ht="60" customHeight="1" spans="1:20">
      <c r="A4" s="9"/>
      <c r="B4" s="9"/>
      <c r="C4" s="9"/>
      <c r="D4" s="9"/>
      <c r="E4" s="9"/>
      <c r="F4" s="9"/>
      <c r="G4" s="10" t="s">
        <v>14</v>
      </c>
      <c r="H4" s="10" t="s">
        <v>102</v>
      </c>
      <c r="I4" s="10" t="s">
        <v>83</v>
      </c>
      <c r="J4" s="10" t="s">
        <v>14</v>
      </c>
      <c r="K4" s="10" t="s">
        <v>102</v>
      </c>
      <c r="L4" s="10" t="s">
        <v>83</v>
      </c>
      <c r="M4" s="10"/>
      <c r="N4" s="18"/>
      <c r="O4" s="9"/>
      <c r="P4" s="19"/>
      <c r="Q4" s="9"/>
      <c r="R4" s="9"/>
      <c r="S4" s="19"/>
      <c r="T4" s="10"/>
    </row>
    <row r="5" s="5" customFormat="1" ht="34" customHeight="1" spans="1:20">
      <c r="A5" s="11" t="s">
        <v>103</v>
      </c>
      <c r="B5" s="11" t="s">
        <v>30</v>
      </c>
      <c r="C5" s="11" t="s">
        <v>31</v>
      </c>
      <c r="D5" s="11" t="s">
        <v>104</v>
      </c>
      <c r="E5" s="11" t="s">
        <v>105</v>
      </c>
      <c r="F5" s="11" t="s">
        <v>79</v>
      </c>
      <c r="G5" s="12">
        <v>0</v>
      </c>
      <c r="H5" s="12">
        <v>9744</v>
      </c>
      <c r="I5" s="20">
        <f t="shared" ref="I5:I9" si="0">SUM(H5+G5)</f>
        <v>9744</v>
      </c>
      <c r="J5" s="20">
        <v>0</v>
      </c>
      <c r="K5" s="20">
        <v>0</v>
      </c>
      <c r="L5" s="20">
        <f t="shared" ref="L5:L9" si="1">SUM(K5+J5)</f>
        <v>0</v>
      </c>
      <c r="M5" s="12">
        <v>0</v>
      </c>
      <c r="N5" s="20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7795.2</v>
      </c>
    </row>
    <row r="6" s="5" customFormat="1" ht="34" customHeight="1" spans="1:20">
      <c r="A6" s="11" t="s">
        <v>106</v>
      </c>
      <c r="B6" s="11" t="s">
        <v>34</v>
      </c>
      <c r="C6" s="11" t="s">
        <v>81</v>
      </c>
      <c r="D6" s="11" t="s">
        <v>104</v>
      </c>
      <c r="E6" s="11" t="s">
        <v>105</v>
      </c>
      <c r="F6" s="11" t="s">
        <v>79</v>
      </c>
      <c r="G6" s="12">
        <v>0</v>
      </c>
      <c r="H6" s="12">
        <v>324</v>
      </c>
      <c r="I6" s="20">
        <f t="shared" si="0"/>
        <v>324</v>
      </c>
      <c r="J6" s="20">
        <v>0</v>
      </c>
      <c r="K6" s="20">
        <v>0</v>
      </c>
      <c r="L6" s="20">
        <f t="shared" si="1"/>
        <v>0</v>
      </c>
      <c r="M6" s="12">
        <v>0</v>
      </c>
      <c r="N6" s="20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259.2</v>
      </c>
    </row>
    <row r="7" s="1" customFormat="1" ht="34" customHeight="1" spans="1:20">
      <c r="A7" s="11" t="s">
        <v>107</v>
      </c>
      <c r="B7" s="11" t="s">
        <v>46</v>
      </c>
      <c r="C7" s="11" t="s">
        <v>47</v>
      </c>
      <c r="D7" s="11" t="s">
        <v>104</v>
      </c>
      <c r="E7" s="11" t="s">
        <v>105</v>
      </c>
      <c r="F7" s="11" t="s">
        <v>79</v>
      </c>
      <c r="G7" s="12">
        <v>0</v>
      </c>
      <c r="H7" s="12">
        <v>780</v>
      </c>
      <c r="I7" s="20">
        <f t="shared" si="0"/>
        <v>780</v>
      </c>
      <c r="J7" s="20">
        <v>0</v>
      </c>
      <c r="K7" s="20">
        <v>0</v>
      </c>
      <c r="L7" s="20">
        <f t="shared" si="1"/>
        <v>0</v>
      </c>
      <c r="M7" s="12">
        <v>0</v>
      </c>
      <c r="N7" s="20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624</v>
      </c>
    </row>
    <row r="8" s="1" customFormat="1" ht="34" customHeight="1" spans="1:20">
      <c r="A8" s="11" t="s">
        <v>108</v>
      </c>
      <c r="B8" s="11" t="s">
        <v>48</v>
      </c>
      <c r="C8" s="11" t="s">
        <v>49</v>
      </c>
      <c r="D8" s="11" t="s">
        <v>104</v>
      </c>
      <c r="E8" s="11" t="s">
        <v>105</v>
      </c>
      <c r="F8" s="11" t="s">
        <v>79</v>
      </c>
      <c r="G8" s="12">
        <v>0</v>
      </c>
      <c r="H8" s="12">
        <v>2364</v>
      </c>
      <c r="I8" s="20">
        <f t="shared" si="0"/>
        <v>2364</v>
      </c>
      <c r="J8" s="20">
        <v>0</v>
      </c>
      <c r="K8" s="20">
        <v>0</v>
      </c>
      <c r="L8" s="20">
        <f t="shared" si="1"/>
        <v>0</v>
      </c>
      <c r="M8" s="12">
        <v>0</v>
      </c>
      <c r="N8" s="20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1891.2</v>
      </c>
    </row>
    <row r="9" s="2" customFormat="1" ht="34" customHeight="1" spans="1:20">
      <c r="A9" s="11" t="s">
        <v>109</v>
      </c>
      <c r="B9" s="11" t="s">
        <v>66</v>
      </c>
      <c r="C9" s="11" t="s">
        <v>67</v>
      </c>
      <c r="D9" s="11" t="s">
        <v>104</v>
      </c>
      <c r="E9" s="11" t="s">
        <v>105</v>
      </c>
      <c r="F9" s="11" t="s">
        <v>79</v>
      </c>
      <c r="G9" s="12">
        <v>0</v>
      </c>
      <c r="H9" s="12">
        <v>1296</v>
      </c>
      <c r="I9" s="20">
        <f t="shared" si="0"/>
        <v>1296</v>
      </c>
      <c r="J9" s="20">
        <v>0</v>
      </c>
      <c r="K9" s="20">
        <v>0</v>
      </c>
      <c r="L9" s="20">
        <f t="shared" si="1"/>
        <v>0</v>
      </c>
      <c r="M9" s="12">
        <v>0</v>
      </c>
      <c r="N9" s="20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1036.8</v>
      </c>
    </row>
    <row r="10" s="2" customFormat="1" ht="23" customHeight="1" spans="1:20">
      <c r="A10" s="13" t="s">
        <v>101</v>
      </c>
      <c r="B10" s="13"/>
      <c r="C10" s="13"/>
      <c r="D10" s="13"/>
      <c r="E10" s="13"/>
      <c r="F10" s="13"/>
      <c r="G10" s="12">
        <f t="shared" ref="G10:T10" si="2">SUM(G5:G9)</f>
        <v>0</v>
      </c>
      <c r="H10" s="12">
        <f t="shared" si="2"/>
        <v>14508</v>
      </c>
      <c r="I10" s="20">
        <f t="shared" si="2"/>
        <v>14508</v>
      </c>
      <c r="J10" s="20">
        <f t="shared" si="2"/>
        <v>0</v>
      </c>
      <c r="K10" s="20">
        <f t="shared" si="2"/>
        <v>0</v>
      </c>
      <c r="L10" s="20">
        <f t="shared" si="2"/>
        <v>0</v>
      </c>
      <c r="M10" s="12">
        <f t="shared" si="2"/>
        <v>0</v>
      </c>
      <c r="N10" s="20">
        <f t="shared" si="2"/>
        <v>0</v>
      </c>
      <c r="O10" s="20">
        <f t="shared" si="2"/>
        <v>0</v>
      </c>
      <c r="P10" s="20">
        <f t="shared" si="2"/>
        <v>0</v>
      </c>
      <c r="Q10" s="20">
        <f t="shared" si="2"/>
        <v>0</v>
      </c>
      <c r="R10" s="20">
        <f t="shared" si="2"/>
        <v>0</v>
      </c>
      <c r="S10" s="20">
        <f t="shared" si="2"/>
        <v>0</v>
      </c>
      <c r="T10" s="20">
        <f t="shared" si="2"/>
        <v>11606.4</v>
      </c>
    </row>
    <row r="11" s="1" customFormat="1"/>
    <row r="12" s="1" customFormat="1"/>
    <row r="13" s="1" customFormat="1"/>
    <row r="14" s="1" customFormat="1"/>
    <row r="15" s="1" customFormat="1"/>
    <row r="16" s="1" customFormat="1"/>
    <row r="17" s="1" customFormat="1"/>
    <row r="18" s="1" customFormat="1"/>
    <row r="19" s="1" customFormat="1"/>
  </sheetData>
  <mergeCells count="20">
    <mergeCell ref="A1:T1"/>
    <mergeCell ref="I2:L2"/>
    <mergeCell ref="N2:P2"/>
    <mergeCell ref="G3:I3"/>
    <mergeCell ref="J3:L3"/>
    <mergeCell ref="A10:F10"/>
    <mergeCell ref="A3:A4"/>
    <mergeCell ref="B3:B4"/>
    <mergeCell ref="C3:C4"/>
    <mergeCell ref="D3:D4"/>
    <mergeCell ref="E3:E4"/>
    <mergeCell ref="F3:F4"/>
    <mergeCell ref="M3:M4"/>
    <mergeCell ref="N3:N4"/>
    <mergeCell ref="O3:O4"/>
    <mergeCell ref="P3:P4"/>
    <mergeCell ref="Q3:Q4"/>
    <mergeCell ref="R3:R4"/>
    <mergeCell ref="S3:S4"/>
    <mergeCell ref="T3:T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职工2024年11月结算</vt:lpstr>
      <vt:lpstr>大石坝202212结算</vt:lpstr>
      <vt:lpstr>202406职工家庭医生签约</vt:lpstr>
      <vt:lpstr>202412职工分段预付</vt:lpstr>
      <vt:lpstr>2024职工异地家庭医生签约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LKE</cp:lastModifiedBy>
  <dcterms:created xsi:type="dcterms:W3CDTF">2022-05-18T03:38:00Z</dcterms:created>
  <dcterms:modified xsi:type="dcterms:W3CDTF">2024-12-30T08:59:08Z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0D0A27006F674B09BE1039F7D3595F0C</vt:lpwstr>
  </property>
</Properties>
</file>