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5" activeTab="8"/>
  </bookViews>
  <sheets>
    <sheet name="职工药店11月结算" sheetId="6" r:id="rId1"/>
    <sheet name="居民药店11月结算" sheetId="7" r:id="rId2"/>
    <sheet name="大康药业202210结算" sheetId="8" r:id="rId3"/>
    <sheet name="龙马黄土坡202212结算" sheetId="9" r:id="rId4"/>
    <sheet name="康韶大洛羊202304结算" sheetId="10" r:id="rId5"/>
    <sheet name="龙马华飞202312结算" sheetId="11" r:id="rId6"/>
    <sheet name="康爵康盛202409结算" sheetId="12" r:id="rId7"/>
    <sheet name="202412职工药店分段预付" sheetId="13" r:id="rId8"/>
    <sheet name="202412居民药店分段预付" sheetId="14" r:id="rId9"/>
  </sheets>
  <calcPr calcId="144525"/>
</workbook>
</file>

<file path=xl/sharedStrings.xml><?xml version="1.0" encoding="utf-8"?>
<sst xmlns="http://schemas.openxmlformats.org/spreadsheetml/2006/main" count="727" uniqueCount="108">
  <si>
    <t>昆明市医疗保险定点零售药店费用结算、内审、拨付明细表</t>
  </si>
  <si>
    <t>经办机构：经开区</t>
  </si>
  <si>
    <t/>
  </si>
  <si>
    <t>拨款时间：2024年12月24日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</si>
  <si>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</si>
  <si>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</si>
  <si>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</si>
  <si>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</si>
  <si>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</si>
  <si>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</si>
  <si>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</si>
  <si>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</si>
  <si>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</si>
  <si>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</si>
  <si>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</si>
  <si>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</si>
  <si>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</si>
  <si>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</si>
  <si>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</si>
  <si>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</si>
  <si>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</si>
  <si>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</si>
  <si>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</si>
  <si>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</si>
  <si>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</si>
  <si>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</si>
  <si>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</si>
  <si>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</si>
  <si>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月结算</t>
  </si>
  <si>
    <t>202411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</si>
  <si>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</si>
  <si>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</si>
  <si>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</si>
  <si>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</si>
  <si>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</si>
  <si>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</si>
  <si>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</si>
  <si>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</si>
  <si>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</si>
  <si>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</si>
  <si>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</si>
  <si>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昆明钟玮大药房新册店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</si>
  <si>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</si>
  <si>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</si>
  <si>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</si>
  <si>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</si>
  <si>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</si>
  <si>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</si>
  <si>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</si>
  <si>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</si>
  <si>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</si>
  <si>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</si>
  <si>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</si>
  <si>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</si>
  <si>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</si>
  <si>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</si>
  <si>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</si>
  <si>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</si>
  <si>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</si>
  <si>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</si>
  <si>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</si>
  <si>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</si>
  <si>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</si>
  <si>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</si>
  <si>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</si>
  <si>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</si>
  <si>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</si>
  <si>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</si>
  <si>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</si>
  <si>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</si>
  <si>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</si>
  <si>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</si>
  <si>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P53015404130</t>
  </si>
  <si>
    <t>云南航福药业有限公司航天城药房</t>
  </si>
  <si>
    <t>P53015404217</t>
  </si>
  <si>
    <t>云南康福祥药业有限公司昆明经开康景店</t>
  </si>
  <si>
    <t>P53015404270</t>
  </si>
  <si>
    <t>昆明保丰欣欣药业有限公司</t>
  </si>
  <si>
    <t>P53015404271</t>
  </si>
  <si>
    <t>昆明好药师康民药业有限公司</t>
  </si>
  <si>
    <t>P53015404276</t>
  </si>
  <si>
    <t>嘉靖大药房</t>
  </si>
  <si>
    <t>P53015404419</t>
  </si>
  <si>
    <t>昆明久七药业有限公司大洛羊店</t>
  </si>
  <si>
    <t>P53015404421</t>
  </si>
  <si>
    <t>昆明康韶药业有限公司公家村分店</t>
  </si>
  <si>
    <t>P53015404423</t>
  </si>
  <si>
    <t>云南冗译药业有限公司东泰花园分店</t>
  </si>
  <si>
    <t>P53015404424</t>
  </si>
  <si>
    <t>云南康普药业有限公司</t>
  </si>
  <si>
    <t>P53019904275</t>
  </si>
  <si>
    <t>昆明大向康药业有限公司</t>
  </si>
  <si>
    <t>合计(32家)</t>
  </si>
  <si>
    <t>居民</t>
  </si>
  <si>
    <t>合计(19家)</t>
  </si>
  <si>
    <t>P53015400027</t>
  </si>
  <si>
    <t>云南大康药业有限公司东盟森林店</t>
  </si>
  <si>
    <t>202210</t>
  </si>
  <si>
    <t>合计(1家)</t>
  </si>
  <si>
    <t>202212</t>
  </si>
  <si>
    <t>202304</t>
  </si>
  <si>
    <t>202312</t>
  </si>
  <si>
    <t>202409</t>
  </si>
  <si>
    <t>拨款时间：2024年12月26日</t>
  </si>
  <si>
    <t>分段预付</t>
  </si>
  <si>
    <t>202412</t>
  </si>
  <si>
    <t>合计(13家)</t>
  </si>
  <si>
    <t>合计(10家)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</si>
</sst>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9"/>
      <color rgb="FF333333"/>
      <name val="宋体"/>
      <charset val="134"/>
      <scheme val="major"/>
    </font>
    <font>
      <b/>
      <sz val="10"/>
      <color rgb="FF000000"/>
      <name val="宋体"/>
      <charset val="134"/>
    </font>
    <font>
      <b/>
      <sz val="9"/>
      <color rgb="FF333333"/>
      <name val="宋体"/>
      <charset val="134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33333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6" fillId="14" borderId="3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workbookViewId="0">
      <selection activeCell="J41" sqref="J41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  <col min="20" max="20" width="11.875" customWidth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12" t="s">
        <v>2</v>
      </c>
      <c r="G2" s="13"/>
      <c r="H2" s="12" t="s">
        <v>3</v>
      </c>
      <c r="I2" s="12"/>
      <c r="J2" s="12"/>
      <c r="K2" s="12" t="s">
        <v>2</v>
      </c>
      <c r="L2" s="13"/>
      <c r="M2" s="25"/>
      <c r="N2" s="25"/>
      <c r="O2" s="25"/>
      <c r="P2" s="12" t="s">
        <v>2</v>
      </c>
      <c r="Q2" s="12" t="s">
        <v>2</v>
      </c>
      <c r="R2" s="13" t="s">
        <v>4</v>
      </c>
    </row>
    <row r="3" customFormat="1" ht="15" customHeight="1" spans="1:18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/>
      <c r="J3" s="14"/>
      <c r="K3" s="14"/>
      <c r="L3" s="14"/>
      <c r="M3" s="14"/>
      <c r="N3" s="14"/>
      <c r="O3" s="14"/>
      <c r="P3" s="14"/>
      <c r="Q3" s="14"/>
      <c r="R3" s="14" t="s">
        <v>13</v>
      </c>
    </row>
    <row r="4" customFormat="1" ht="15" customHeight="1" spans="1:18">
      <c r="A4" s="14"/>
      <c r="B4" s="14"/>
      <c r="C4" s="14"/>
      <c r="D4" s="14"/>
      <c r="E4" s="14"/>
      <c r="F4" s="14"/>
      <c r="G4" s="14"/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/>
    </row>
    <row r="5" customFormat="1" ht="15" customHeight="1" spans="1:18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Format="1" ht="23" customHeight="1" spans="1:18">
      <c r="A6" s="15">
        <v>1</v>
      </c>
      <c r="B6" s="15" t="s">
        <v>24</v>
      </c>
      <c r="C6" s="15" t="s">
        <v>25</v>
      </c>
      <c r="D6" s="15" t="s">
        <v>26</v>
      </c>
      <c r="E6" s="15" t="s">
        <v>27</v>
      </c>
      <c r="F6" s="15" t="s">
        <v>28</v>
      </c>
      <c r="G6" s="15" t="s">
        <v>29</v>
      </c>
      <c r="H6" s="16">
        <f>10995.8+945</f>
        <v>11940.8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11940.8</v>
      </c>
    </row>
    <row r="7" customFormat="1" ht="34" customHeight="1" spans="1:18">
      <c r="A7" s="15">
        <v>2</v>
      </c>
      <c r="B7" s="15" t="s">
        <v>30</v>
      </c>
      <c r="C7" s="15" t="s">
        <v>31</v>
      </c>
      <c r="D7" s="15" t="s">
        <v>26</v>
      </c>
      <c r="E7" s="15" t="s">
        <v>27</v>
      </c>
      <c r="F7" s="15" t="s">
        <v>28</v>
      </c>
      <c r="G7" s="15" t="s">
        <v>29</v>
      </c>
      <c r="H7" s="16">
        <f>8947.02+912.7</f>
        <v>9859.72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9859.72</v>
      </c>
    </row>
    <row r="8" customFormat="1" ht="23" customHeight="1" spans="1:18">
      <c r="A8" s="15">
        <v>3</v>
      </c>
      <c r="B8" s="15" t="s">
        <v>32</v>
      </c>
      <c r="C8" s="15" t="s">
        <v>33</v>
      </c>
      <c r="D8" s="15" t="s">
        <v>26</v>
      </c>
      <c r="E8" s="15" t="s">
        <v>27</v>
      </c>
      <c r="F8" s="15" t="s">
        <v>28</v>
      </c>
      <c r="G8" s="15" t="s">
        <v>29</v>
      </c>
      <c r="H8" s="16">
        <f>6445.71+872.3</f>
        <v>7318.01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7318.01</v>
      </c>
    </row>
    <row r="9" customFormat="1" ht="34" customHeight="1" spans="1:18">
      <c r="A9" s="15">
        <v>4</v>
      </c>
      <c r="B9" s="15" t="s">
        <v>34</v>
      </c>
      <c r="C9" s="15" t="s">
        <v>35</v>
      </c>
      <c r="D9" s="15" t="s">
        <v>26</v>
      </c>
      <c r="E9" s="15" t="s">
        <v>27</v>
      </c>
      <c r="F9" s="15" t="s">
        <v>28</v>
      </c>
      <c r="G9" s="15" t="s">
        <v>29</v>
      </c>
      <c r="H9" s="16">
        <f>2936+1176</f>
        <v>4112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4112</v>
      </c>
    </row>
    <row r="10" customFormat="1" ht="23" customHeight="1" spans="1:18">
      <c r="A10" s="15">
        <v>5</v>
      </c>
      <c r="B10" s="15" t="s">
        <v>36</v>
      </c>
      <c r="C10" s="15" t="s">
        <v>37</v>
      </c>
      <c r="D10" s="15" t="s">
        <v>26</v>
      </c>
      <c r="E10" s="15" t="s">
        <v>27</v>
      </c>
      <c r="F10" s="15" t="s">
        <v>28</v>
      </c>
      <c r="G10" s="15" t="s">
        <v>29</v>
      </c>
      <c r="H10" s="16">
        <f>17251.7+6</f>
        <v>17257.7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17257.7</v>
      </c>
    </row>
    <row r="11" customFormat="1" ht="23" customHeight="1" spans="1:18">
      <c r="A11" s="15">
        <v>6</v>
      </c>
      <c r="B11" s="15" t="s">
        <v>38</v>
      </c>
      <c r="C11" s="15" t="s">
        <v>39</v>
      </c>
      <c r="D11" s="15" t="s">
        <v>26</v>
      </c>
      <c r="E11" s="15" t="s">
        <v>27</v>
      </c>
      <c r="F11" s="15" t="s">
        <v>28</v>
      </c>
      <c r="G11" s="15" t="s">
        <v>29</v>
      </c>
      <c r="H11" s="16">
        <f>18619.44+2432.18</f>
        <v>21051.62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21051.62</v>
      </c>
    </row>
    <row r="12" customFormat="1" ht="23" customHeight="1" spans="1:18">
      <c r="A12" s="15">
        <v>7</v>
      </c>
      <c r="B12" s="15" t="s">
        <v>40</v>
      </c>
      <c r="C12" s="15" t="s">
        <v>41</v>
      </c>
      <c r="D12" s="15" t="s">
        <v>26</v>
      </c>
      <c r="E12" s="15" t="s">
        <v>27</v>
      </c>
      <c r="F12" s="15" t="s">
        <v>28</v>
      </c>
      <c r="G12" s="15" t="s">
        <v>29</v>
      </c>
      <c r="H12" s="16">
        <f>4404.8+1002.48</f>
        <v>5407.28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5407.28</v>
      </c>
    </row>
    <row r="13" customFormat="1" ht="34" customHeight="1" spans="1:18">
      <c r="A13" s="15">
        <v>8</v>
      </c>
      <c r="B13" s="15" t="s">
        <v>42</v>
      </c>
      <c r="C13" s="15" t="s">
        <v>43</v>
      </c>
      <c r="D13" s="15" t="s">
        <v>26</v>
      </c>
      <c r="E13" s="15" t="s">
        <v>27</v>
      </c>
      <c r="F13" s="15" t="s">
        <v>28</v>
      </c>
      <c r="G13" s="15" t="s">
        <v>29</v>
      </c>
      <c r="H13" s="24">
        <f>11069.98+503.15</f>
        <v>11573.13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11573.13</v>
      </c>
    </row>
    <row r="14" customFormat="1" ht="23" customHeight="1" spans="1:18">
      <c r="A14" s="15">
        <v>9</v>
      </c>
      <c r="B14" s="15" t="s">
        <v>44</v>
      </c>
      <c r="C14" s="15" t="s">
        <v>45</v>
      </c>
      <c r="D14" s="15" t="s">
        <v>26</v>
      </c>
      <c r="E14" s="15" t="s">
        <v>27</v>
      </c>
      <c r="F14" s="15" t="s">
        <v>28</v>
      </c>
      <c r="G14" s="15" t="s">
        <v>29</v>
      </c>
      <c r="H14" s="16">
        <f>12866.8+2102.2</f>
        <v>14969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14969</v>
      </c>
    </row>
    <row r="15" customFormat="1" ht="34" customHeight="1" spans="1:18">
      <c r="A15" s="15">
        <v>10</v>
      </c>
      <c r="B15" s="15" t="s">
        <v>46</v>
      </c>
      <c r="C15" s="15" t="s">
        <v>47</v>
      </c>
      <c r="D15" s="15" t="s">
        <v>26</v>
      </c>
      <c r="E15" s="15" t="s">
        <v>27</v>
      </c>
      <c r="F15" s="15" t="s">
        <v>28</v>
      </c>
      <c r="G15" s="15" t="s">
        <v>29</v>
      </c>
      <c r="H15" s="16">
        <f>13873.04+6578.32</f>
        <v>20451.36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20451.36</v>
      </c>
    </row>
    <row r="16" customFormat="1" ht="34" customHeight="1" spans="1:18">
      <c r="A16" s="15">
        <v>11</v>
      </c>
      <c r="B16" s="15" t="s">
        <v>48</v>
      </c>
      <c r="C16" s="15" t="s">
        <v>49</v>
      </c>
      <c r="D16" s="15" t="s">
        <v>26</v>
      </c>
      <c r="E16" s="15" t="s">
        <v>27</v>
      </c>
      <c r="F16" s="15" t="s">
        <v>28</v>
      </c>
      <c r="G16" s="15" t="s">
        <v>29</v>
      </c>
      <c r="H16" s="16">
        <f>20892.05+4345.55</f>
        <v>25237.6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25237.6</v>
      </c>
    </row>
    <row r="17" customFormat="1" ht="23" customHeight="1" spans="1:18">
      <c r="A17" s="15">
        <v>12</v>
      </c>
      <c r="B17" s="15" t="s">
        <v>50</v>
      </c>
      <c r="C17" s="15" t="s">
        <v>51</v>
      </c>
      <c r="D17" s="15" t="s">
        <v>26</v>
      </c>
      <c r="E17" s="15" t="s">
        <v>27</v>
      </c>
      <c r="F17" s="15" t="s">
        <v>28</v>
      </c>
      <c r="G17" s="15" t="s">
        <v>29</v>
      </c>
      <c r="H17" s="16">
        <f>11752.74+1757.31</f>
        <v>13510.05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13510.05</v>
      </c>
    </row>
    <row r="18" customFormat="1" ht="23" customHeight="1" spans="1:18">
      <c r="A18" s="15">
        <v>13</v>
      </c>
      <c r="B18" s="15" t="s">
        <v>52</v>
      </c>
      <c r="C18" s="15" t="s">
        <v>53</v>
      </c>
      <c r="D18" s="15" t="s">
        <v>26</v>
      </c>
      <c r="E18" s="15" t="s">
        <v>27</v>
      </c>
      <c r="F18" s="15" t="s">
        <v>28</v>
      </c>
      <c r="G18" s="15" t="s">
        <v>29</v>
      </c>
      <c r="H18" s="16">
        <f>4437.18+1497.72</f>
        <v>5934.9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5934.9</v>
      </c>
    </row>
    <row r="19" customFormat="1" ht="34" customHeight="1" spans="1:18">
      <c r="A19" s="15">
        <v>14</v>
      </c>
      <c r="B19" s="15" t="s">
        <v>54</v>
      </c>
      <c r="C19" s="15" t="s">
        <v>55</v>
      </c>
      <c r="D19" s="15" t="s">
        <v>26</v>
      </c>
      <c r="E19" s="15" t="s">
        <v>27</v>
      </c>
      <c r="F19" s="15" t="s">
        <v>28</v>
      </c>
      <c r="G19" s="15" t="s">
        <v>29</v>
      </c>
      <c r="H19" s="16">
        <f>4869.07+514.94</f>
        <v>5384.01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5384.01</v>
      </c>
    </row>
    <row r="20" customFormat="1" ht="34" customHeight="1" spans="1:18">
      <c r="A20" s="15">
        <v>15</v>
      </c>
      <c r="B20" s="15" t="s">
        <v>56</v>
      </c>
      <c r="C20" s="15" t="s">
        <v>57</v>
      </c>
      <c r="D20" s="15" t="s">
        <v>26</v>
      </c>
      <c r="E20" s="15" t="s">
        <v>27</v>
      </c>
      <c r="F20" s="15" t="s">
        <v>28</v>
      </c>
      <c r="G20" s="15" t="s">
        <v>29</v>
      </c>
      <c r="H20" s="16">
        <f>3698.9+71.1</f>
        <v>3770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3770</v>
      </c>
    </row>
    <row r="21" customFormat="1" ht="34" customHeight="1" spans="1:18">
      <c r="A21" s="15">
        <v>16</v>
      </c>
      <c r="B21" s="15" t="s">
        <v>58</v>
      </c>
      <c r="C21" s="15" t="s">
        <v>59</v>
      </c>
      <c r="D21" s="15" t="s">
        <v>26</v>
      </c>
      <c r="E21" s="15" t="s">
        <v>27</v>
      </c>
      <c r="F21" s="15" t="s">
        <v>28</v>
      </c>
      <c r="G21" s="15" t="s">
        <v>29</v>
      </c>
      <c r="H21" s="16">
        <f>5045.5+657.5</f>
        <v>5703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5703</v>
      </c>
    </row>
    <row r="22" customFormat="1" ht="34" customHeight="1" spans="1:18">
      <c r="A22" s="15">
        <v>17</v>
      </c>
      <c r="B22" s="15" t="s">
        <v>60</v>
      </c>
      <c r="C22" s="15" t="s">
        <v>61</v>
      </c>
      <c r="D22" s="15" t="s">
        <v>26</v>
      </c>
      <c r="E22" s="15" t="s">
        <v>27</v>
      </c>
      <c r="F22" s="15" t="s">
        <v>28</v>
      </c>
      <c r="G22" s="15" t="s">
        <v>29</v>
      </c>
      <c r="H22" s="16">
        <f>2639.57+57.3</f>
        <v>2696.87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2696.87</v>
      </c>
    </row>
    <row r="23" customFormat="1" ht="34" customHeight="1" spans="1:18">
      <c r="A23" s="15">
        <v>18</v>
      </c>
      <c r="B23" s="15" t="s">
        <v>62</v>
      </c>
      <c r="C23" s="15" t="s">
        <v>63</v>
      </c>
      <c r="D23" s="15" t="s">
        <v>26</v>
      </c>
      <c r="E23" s="15" t="s">
        <v>27</v>
      </c>
      <c r="F23" s="15" t="s">
        <v>28</v>
      </c>
      <c r="G23" s="15" t="s">
        <v>29</v>
      </c>
      <c r="H23" s="16">
        <f>3602.73+857.41</f>
        <v>4460.14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4460.14</v>
      </c>
    </row>
    <row r="24" customFormat="1" ht="23" customHeight="1" spans="1:18">
      <c r="A24" s="15">
        <v>19</v>
      </c>
      <c r="B24" s="15" t="s">
        <v>64</v>
      </c>
      <c r="C24" s="15" t="s">
        <v>65</v>
      </c>
      <c r="D24" s="15" t="s">
        <v>26</v>
      </c>
      <c r="E24" s="15" t="s">
        <v>27</v>
      </c>
      <c r="F24" s="15" t="s">
        <v>28</v>
      </c>
      <c r="G24" s="15" t="s">
        <v>29</v>
      </c>
      <c r="H24" s="16">
        <f>16166.71+780</f>
        <v>16946.71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16946.71</v>
      </c>
    </row>
    <row r="25" customFormat="1" ht="34" customHeight="1" spans="1:18">
      <c r="A25" s="15">
        <v>20</v>
      </c>
      <c r="B25" s="15" t="s">
        <v>66</v>
      </c>
      <c r="C25" s="15" t="s">
        <v>67</v>
      </c>
      <c r="D25" s="15" t="s">
        <v>26</v>
      </c>
      <c r="E25" s="15" t="s">
        <v>27</v>
      </c>
      <c r="F25" s="15" t="s">
        <v>28</v>
      </c>
      <c r="G25" s="15" t="s">
        <v>29</v>
      </c>
      <c r="H25" s="16">
        <f>3436.65+392</f>
        <v>3828.65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3828.65</v>
      </c>
    </row>
    <row r="26" customFormat="1" ht="45" customHeight="1" spans="1:18">
      <c r="A26" s="15">
        <v>21</v>
      </c>
      <c r="B26" s="15" t="s">
        <v>68</v>
      </c>
      <c r="C26" s="15" t="s">
        <v>69</v>
      </c>
      <c r="D26" s="15" t="s">
        <v>26</v>
      </c>
      <c r="E26" s="15" t="s">
        <v>27</v>
      </c>
      <c r="F26" s="15" t="s">
        <v>28</v>
      </c>
      <c r="G26" s="15" t="s">
        <v>29</v>
      </c>
      <c r="H26" s="16">
        <f>5933.45+1691.55</f>
        <v>7625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7625</v>
      </c>
    </row>
    <row r="27" customFormat="1" ht="23" customHeight="1" spans="1:18">
      <c r="A27" s="15">
        <v>22</v>
      </c>
      <c r="B27" s="15" t="s">
        <v>70</v>
      </c>
      <c r="C27" s="15" t="s">
        <v>71</v>
      </c>
      <c r="D27" s="15" t="s">
        <v>26</v>
      </c>
      <c r="E27" s="15" t="s">
        <v>27</v>
      </c>
      <c r="F27" s="15" t="s">
        <v>28</v>
      </c>
      <c r="G27" s="15" t="s">
        <v>29</v>
      </c>
      <c r="H27" s="16">
        <f>2499.8+150</f>
        <v>2649.8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2649.8</v>
      </c>
    </row>
    <row r="28" customFormat="1" ht="23" customHeight="1" spans="1:18">
      <c r="A28" s="15">
        <v>23</v>
      </c>
      <c r="B28" s="15" t="s">
        <v>72</v>
      </c>
      <c r="C28" s="15" t="s">
        <v>73</v>
      </c>
      <c r="D28" s="15" t="s">
        <v>26</v>
      </c>
      <c r="E28" s="15" t="s">
        <v>27</v>
      </c>
      <c r="F28" s="15" t="s">
        <v>28</v>
      </c>
      <c r="G28" s="15" t="s">
        <v>29</v>
      </c>
      <c r="H28" s="16">
        <f>14858.47+1826.16</f>
        <v>16684.63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16684.63</v>
      </c>
    </row>
    <row r="29" customFormat="1" ht="34" customHeight="1" spans="1:18">
      <c r="A29" s="15">
        <v>24</v>
      </c>
      <c r="B29" s="15" t="s">
        <v>74</v>
      </c>
      <c r="C29" s="15" t="s">
        <v>75</v>
      </c>
      <c r="D29" s="15" t="s">
        <v>26</v>
      </c>
      <c r="E29" s="15" t="s">
        <v>27</v>
      </c>
      <c r="F29" s="15" t="s">
        <v>28</v>
      </c>
      <c r="G29" s="15" t="s">
        <v>29</v>
      </c>
      <c r="H29" s="16">
        <f>1665.1+58.3</f>
        <v>1723.4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1723.4</v>
      </c>
    </row>
    <row r="30" customFormat="1" ht="23" customHeight="1" spans="1:18">
      <c r="A30" s="15">
        <v>25</v>
      </c>
      <c r="B30" s="15" t="s">
        <v>76</v>
      </c>
      <c r="C30" s="15" t="s">
        <v>77</v>
      </c>
      <c r="D30" s="15" t="s">
        <v>26</v>
      </c>
      <c r="E30" s="15" t="s">
        <v>27</v>
      </c>
      <c r="F30" s="15" t="s">
        <v>28</v>
      </c>
      <c r="G30" s="15" t="s">
        <v>29</v>
      </c>
      <c r="H30" s="16">
        <f>3751+876.6</f>
        <v>4627.6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4627.6</v>
      </c>
    </row>
    <row r="31" customFormat="1" ht="23" customHeight="1" spans="1:18">
      <c r="A31" s="15">
        <v>26</v>
      </c>
      <c r="B31" s="15" t="s">
        <v>78</v>
      </c>
      <c r="C31" s="15" t="s">
        <v>79</v>
      </c>
      <c r="D31" s="15" t="s">
        <v>26</v>
      </c>
      <c r="E31" s="15" t="s">
        <v>27</v>
      </c>
      <c r="F31" s="15" t="s">
        <v>28</v>
      </c>
      <c r="G31" s="15" t="s">
        <v>29</v>
      </c>
      <c r="H31" s="16">
        <f>2151+0</f>
        <v>2151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2151</v>
      </c>
    </row>
    <row r="32" customFormat="1" ht="15" customHeight="1" spans="1:18">
      <c r="A32" s="15">
        <v>27</v>
      </c>
      <c r="B32" s="15" t="s">
        <v>80</v>
      </c>
      <c r="C32" s="15" t="s">
        <v>81</v>
      </c>
      <c r="D32" s="15" t="s">
        <v>26</v>
      </c>
      <c r="E32" s="15" t="s">
        <v>27</v>
      </c>
      <c r="F32" s="15" t="s">
        <v>28</v>
      </c>
      <c r="G32" s="15" t="s">
        <v>29</v>
      </c>
      <c r="H32" s="16">
        <f>1238+32</f>
        <v>1270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1270</v>
      </c>
    </row>
    <row r="33" customFormat="1" ht="23" customHeight="1" spans="1:18">
      <c r="A33" s="15">
        <v>28</v>
      </c>
      <c r="B33" s="15" t="s">
        <v>82</v>
      </c>
      <c r="C33" s="15" t="s">
        <v>83</v>
      </c>
      <c r="D33" s="15" t="s">
        <v>26</v>
      </c>
      <c r="E33" s="15" t="s">
        <v>27</v>
      </c>
      <c r="F33" s="15" t="s">
        <v>28</v>
      </c>
      <c r="G33" s="15" t="s">
        <v>29</v>
      </c>
      <c r="H33" s="16">
        <f>1729.17+153.5</f>
        <v>1882.67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1882.67</v>
      </c>
    </row>
    <row r="34" customFormat="1" ht="23" customHeight="1" spans="1:18">
      <c r="A34" s="15">
        <v>29</v>
      </c>
      <c r="B34" s="15" t="s">
        <v>84</v>
      </c>
      <c r="C34" s="15" t="s">
        <v>85</v>
      </c>
      <c r="D34" s="15" t="s">
        <v>26</v>
      </c>
      <c r="E34" s="15" t="s">
        <v>27</v>
      </c>
      <c r="F34" s="15" t="s">
        <v>28</v>
      </c>
      <c r="G34" s="15" t="s">
        <v>29</v>
      </c>
      <c r="H34" s="24">
        <v>1110.2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1110.2</v>
      </c>
    </row>
    <row r="35" customFormat="1" ht="23" customHeight="1" spans="1:18">
      <c r="A35" s="15">
        <v>30</v>
      </c>
      <c r="B35" s="15" t="s">
        <v>86</v>
      </c>
      <c r="C35" s="15" t="s">
        <v>87</v>
      </c>
      <c r="D35" s="15" t="s">
        <v>26</v>
      </c>
      <c r="E35" s="15" t="s">
        <v>27</v>
      </c>
      <c r="F35" s="15" t="s">
        <v>28</v>
      </c>
      <c r="G35" s="15" t="s">
        <v>29</v>
      </c>
      <c r="H35" s="16">
        <f>5199.5+1086.4</f>
        <v>6285.9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6285.9</v>
      </c>
    </row>
    <row r="36" customFormat="1" ht="23" customHeight="1" spans="1:18">
      <c r="A36" s="15">
        <v>31</v>
      </c>
      <c r="B36" s="15" t="s">
        <v>88</v>
      </c>
      <c r="C36" s="15" t="s">
        <v>89</v>
      </c>
      <c r="D36" s="15" t="s">
        <v>26</v>
      </c>
      <c r="E36" s="15" t="s">
        <v>27</v>
      </c>
      <c r="F36" s="15" t="s">
        <v>28</v>
      </c>
      <c r="G36" s="15" t="s">
        <v>29</v>
      </c>
      <c r="H36" s="16">
        <f>1234.04+0</f>
        <v>1234.04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1234.04</v>
      </c>
    </row>
    <row r="37" customFormat="1" ht="23" customHeight="1" spans="1:18">
      <c r="A37" s="15">
        <v>32</v>
      </c>
      <c r="B37" s="15" t="s">
        <v>90</v>
      </c>
      <c r="C37" s="15" t="s">
        <v>91</v>
      </c>
      <c r="D37" s="15" t="s">
        <v>26</v>
      </c>
      <c r="E37" s="15" t="s">
        <v>27</v>
      </c>
      <c r="F37" s="15" t="s">
        <v>28</v>
      </c>
      <c r="G37" s="15" t="s">
        <v>29</v>
      </c>
      <c r="H37" s="16">
        <f>964.02+289.78</f>
        <v>1253.8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1253.8</v>
      </c>
    </row>
    <row r="38" customFormat="1" ht="15" customHeight="1" spans="1:18">
      <c r="A38" s="15" t="s">
        <v>92</v>
      </c>
      <c r="B38" s="15"/>
      <c r="C38" s="15"/>
      <c r="D38" s="15"/>
      <c r="E38" s="15"/>
      <c r="F38" s="15"/>
      <c r="G38" s="15"/>
      <c r="H38" s="16">
        <f>226229.14+33681.4499999999</f>
        <v>259910.59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259910.59</v>
      </c>
    </row>
  </sheetData>
  <mergeCells count="24">
    <mergeCell ref="A1:R1"/>
    <mergeCell ref="A2:E2"/>
    <mergeCell ref="H2:J2"/>
    <mergeCell ref="M2:O2"/>
    <mergeCell ref="H3:Q3"/>
    <mergeCell ref="A38:G3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D32" sqref="D32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customHeight="1" spans="1:18">
      <c r="A2" s="3" t="s">
        <v>1</v>
      </c>
      <c r="B2" s="3"/>
      <c r="C2" s="3"/>
      <c r="D2" s="3"/>
      <c r="E2" s="3"/>
      <c r="F2" s="12" t="s">
        <v>2</v>
      </c>
      <c r="G2" s="13"/>
      <c r="H2" s="12" t="s">
        <v>3</v>
      </c>
      <c r="I2" s="12"/>
      <c r="J2" s="12"/>
      <c r="K2" s="12" t="s">
        <v>2</v>
      </c>
      <c r="L2" s="13"/>
      <c r="M2" s="25"/>
      <c r="N2" s="25"/>
      <c r="O2" s="25"/>
      <c r="P2" s="12" t="s">
        <v>2</v>
      </c>
      <c r="Q2" s="12" t="s">
        <v>2</v>
      </c>
      <c r="R2" s="13" t="s">
        <v>4</v>
      </c>
    </row>
    <row r="3" ht="15" customHeight="1" spans="1:18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/>
      <c r="J3" s="14"/>
      <c r="K3" s="14"/>
      <c r="L3" s="14"/>
      <c r="M3" s="14"/>
      <c r="N3" s="14"/>
      <c r="O3" s="14"/>
      <c r="P3" s="14"/>
      <c r="Q3" s="14"/>
      <c r="R3" s="14" t="s">
        <v>13</v>
      </c>
    </row>
    <row r="4" ht="15" customHeight="1" spans="1:18">
      <c r="A4" s="14"/>
      <c r="B4" s="14"/>
      <c r="C4" s="14"/>
      <c r="D4" s="14"/>
      <c r="E4" s="14"/>
      <c r="F4" s="14"/>
      <c r="G4" s="14"/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/>
    </row>
    <row r="5" ht="15" customHeight="1" spans="1:18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23" customHeight="1" spans="1:18">
      <c r="A6" s="15">
        <v>1</v>
      </c>
      <c r="B6" s="15" t="s">
        <v>24</v>
      </c>
      <c r="C6" s="15" t="s">
        <v>25</v>
      </c>
      <c r="D6" s="15" t="s">
        <v>93</v>
      </c>
      <c r="E6" s="15" t="s">
        <v>27</v>
      </c>
      <c r="F6" s="15" t="s">
        <v>28</v>
      </c>
      <c r="G6" s="15" t="s">
        <v>29</v>
      </c>
      <c r="H6" s="24">
        <f>137.2+0</f>
        <v>137.2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137.2</v>
      </c>
    </row>
    <row r="7" ht="34" customHeight="1" spans="1:18">
      <c r="A7" s="15">
        <v>2</v>
      </c>
      <c r="B7" s="15" t="s">
        <v>30</v>
      </c>
      <c r="C7" s="15" t="s">
        <v>31</v>
      </c>
      <c r="D7" s="15" t="s">
        <v>93</v>
      </c>
      <c r="E7" s="15" t="s">
        <v>27</v>
      </c>
      <c r="F7" s="15" t="s">
        <v>28</v>
      </c>
      <c r="G7" s="15" t="s">
        <v>29</v>
      </c>
      <c r="H7" s="24">
        <f>520.6+0</f>
        <v>520.6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520.6</v>
      </c>
    </row>
    <row r="8" ht="23" customHeight="1" spans="1:18">
      <c r="A8" s="15">
        <v>3</v>
      </c>
      <c r="B8" s="15" t="s">
        <v>32</v>
      </c>
      <c r="C8" s="15" t="s">
        <v>33</v>
      </c>
      <c r="D8" s="15" t="s">
        <v>93</v>
      </c>
      <c r="E8" s="15" t="s">
        <v>27</v>
      </c>
      <c r="F8" s="15" t="s">
        <v>28</v>
      </c>
      <c r="G8" s="15" t="s">
        <v>29</v>
      </c>
      <c r="H8" s="24">
        <f>287.8+0</f>
        <v>287.8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287.8</v>
      </c>
    </row>
    <row r="9" ht="23" customHeight="1" spans="1:18">
      <c r="A9" s="15">
        <v>4</v>
      </c>
      <c r="B9" s="15" t="s">
        <v>36</v>
      </c>
      <c r="C9" s="15" t="s">
        <v>37</v>
      </c>
      <c r="D9" s="15" t="s">
        <v>93</v>
      </c>
      <c r="E9" s="15" t="s">
        <v>27</v>
      </c>
      <c r="F9" s="15" t="s">
        <v>28</v>
      </c>
      <c r="G9" s="15" t="s">
        <v>29</v>
      </c>
      <c r="H9" s="24">
        <f>157.4+0</f>
        <v>157.4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157.4</v>
      </c>
    </row>
    <row r="10" ht="23" customHeight="1" spans="1:18">
      <c r="A10" s="15">
        <v>5</v>
      </c>
      <c r="B10" s="15" t="s">
        <v>38</v>
      </c>
      <c r="C10" s="15" t="s">
        <v>39</v>
      </c>
      <c r="D10" s="15" t="s">
        <v>93</v>
      </c>
      <c r="E10" s="15" t="s">
        <v>27</v>
      </c>
      <c r="F10" s="15" t="s">
        <v>28</v>
      </c>
      <c r="G10" s="15" t="s">
        <v>29</v>
      </c>
      <c r="H10" s="24">
        <f>1837.5+0</f>
        <v>1837.5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1837.5</v>
      </c>
    </row>
    <row r="11" ht="23" customHeight="1" spans="1:18">
      <c r="A11" s="15">
        <v>6</v>
      </c>
      <c r="B11" s="15" t="s">
        <v>40</v>
      </c>
      <c r="C11" s="15" t="s">
        <v>41</v>
      </c>
      <c r="D11" s="15" t="s">
        <v>93</v>
      </c>
      <c r="E11" s="15" t="s">
        <v>27</v>
      </c>
      <c r="F11" s="15" t="s">
        <v>28</v>
      </c>
      <c r="G11" s="15" t="s">
        <v>29</v>
      </c>
      <c r="H11" s="24">
        <f>105.4+0</f>
        <v>105.4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105.4</v>
      </c>
    </row>
    <row r="12" ht="23" customHeight="1" spans="1:18">
      <c r="A12" s="15">
        <v>7</v>
      </c>
      <c r="B12" s="15" t="s">
        <v>44</v>
      </c>
      <c r="C12" s="15" t="s">
        <v>45</v>
      </c>
      <c r="D12" s="15" t="s">
        <v>93</v>
      </c>
      <c r="E12" s="15" t="s">
        <v>27</v>
      </c>
      <c r="F12" s="15" t="s">
        <v>28</v>
      </c>
      <c r="G12" s="15" t="s">
        <v>29</v>
      </c>
      <c r="H12" s="24">
        <f>884.54+0</f>
        <v>884.54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884.54</v>
      </c>
    </row>
    <row r="13" ht="34" customHeight="1" spans="1:18">
      <c r="A13" s="15">
        <v>8</v>
      </c>
      <c r="B13" s="15" t="s">
        <v>46</v>
      </c>
      <c r="C13" s="15" t="s">
        <v>47</v>
      </c>
      <c r="D13" s="15" t="s">
        <v>93</v>
      </c>
      <c r="E13" s="15" t="s">
        <v>27</v>
      </c>
      <c r="F13" s="15" t="s">
        <v>28</v>
      </c>
      <c r="G13" s="15" t="s">
        <v>29</v>
      </c>
      <c r="H13" s="24">
        <f>3181.2+0</f>
        <v>3181.2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3181.2</v>
      </c>
    </row>
    <row r="14" ht="34" customHeight="1" spans="1:18">
      <c r="A14" s="15">
        <v>9</v>
      </c>
      <c r="B14" s="15" t="s">
        <v>48</v>
      </c>
      <c r="C14" s="15" t="s">
        <v>49</v>
      </c>
      <c r="D14" s="15" t="s">
        <v>93</v>
      </c>
      <c r="E14" s="15" t="s">
        <v>27</v>
      </c>
      <c r="F14" s="15" t="s">
        <v>28</v>
      </c>
      <c r="G14" s="15" t="s">
        <v>29</v>
      </c>
      <c r="H14" s="24">
        <f>379.1+0</f>
        <v>379.1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379.1</v>
      </c>
    </row>
    <row r="15" ht="23" customHeight="1" spans="1:18">
      <c r="A15" s="15">
        <v>10</v>
      </c>
      <c r="B15" s="15" t="s">
        <v>50</v>
      </c>
      <c r="C15" s="15" t="s">
        <v>51</v>
      </c>
      <c r="D15" s="15" t="s">
        <v>93</v>
      </c>
      <c r="E15" s="15" t="s">
        <v>27</v>
      </c>
      <c r="F15" s="15" t="s">
        <v>28</v>
      </c>
      <c r="G15" s="15" t="s">
        <v>29</v>
      </c>
      <c r="H15" s="24">
        <f>393.82+0</f>
        <v>393.82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393.82</v>
      </c>
    </row>
    <row r="16" ht="34" customHeight="1" spans="1:18">
      <c r="A16" s="15">
        <v>11</v>
      </c>
      <c r="B16" s="15" t="s">
        <v>54</v>
      </c>
      <c r="C16" s="15" t="s">
        <v>55</v>
      </c>
      <c r="D16" s="15" t="s">
        <v>93</v>
      </c>
      <c r="E16" s="15" t="s">
        <v>27</v>
      </c>
      <c r="F16" s="15" t="s">
        <v>28</v>
      </c>
      <c r="G16" s="15" t="s">
        <v>29</v>
      </c>
      <c r="H16" s="24">
        <f>122.5+0</f>
        <v>122.5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122.5</v>
      </c>
    </row>
    <row r="17" ht="34" customHeight="1" spans="1:18">
      <c r="A17" s="15">
        <v>12</v>
      </c>
      <c r="B17" s="15" t="s">
        <v>58</v>
      </c>
      <c r="C17" s="15" t="s">
        <v>59</v>
      </c>
      <c r="D17" s="15" t="s">
        <v>93</v>
      </c>
      <c r="E17" s="15" t="s">
        <v>27</v>
      </c>
      <c r="F17" s="15" t="s">
        <v>28</v>
      </c>
      <c r="G17" s="15" t="s">
        <v>29</v>
      </c>
      <c r="H17" s="24">
        <f>20+0</f>
        <v>20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20</v>
      </c>
    </row>
    <row r="18" ht="34" customHeight="1" spans="1:18">
      <c r="A18" s="15">
        <v>13</v>
      </c>
      <c r="B18" s="15" t="s">
        <v>62</v>
      </c>
      <c r="C18" s="15" t="s">
        <v>63</v>
      </c>
      <c r="D18" s="15" t="s">
        <v>93</v>
      </c>
      <c r="E18" s="15" t="s">
        <v>27</v>
      </c>
      <c r="F18" s="15" t="s">
        <v>28</v>
      </c>
      <c r="G18" s="15" t="s">
        <v>29</v>
      </c>
      <c r="H18" s="24">
        <f>0+0</f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</row>
    <row r="19" ht="23" customHeight="1" spans="1:18">
      <c r="A19" s="15">
        <v>14</v>
      </c>
      <c r="B19" s="15" t="s">
        <v>64</v>
      </c>
      <c r="C19" s="15" t="s">
        <v>65</v>
      </c>
      <c r="D19" s="15" t="s">
        <v>93</v>
      </c>
      <c r="E19" s="15" t="s">
        <v>27</v>
      </c>
      <c r="F19" s="15" t="s">
        <v>28</v>
      </c>
      <c r="G19" s="15" t="s">
        <v>29</v>
      </c>
      <c r="H19" s="24">
        <f>609.3+0</f>
        <v>609.3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609.3</v>
      </c>
    </row>
    <row r="20" ht="34" customHeight="1" spans="1:18">
      <c r="A20" s="15">
        <v>15</v>
      </c>
      <c r="B20" s="15" t="s">
        <v>66</v>
      </c>
      <c r="C20" s="15" t="s">
        <v>67</v>
      </c>
      <c r="D20" s="15" t="s">
        <v>93</v>
      </c>
      <c r="E20" s="15" t="s">
        <v>27</v>
      </c>
      <c r="F20" s="15" t="s">
        <v>28</v>
      </c>
      <c r="G20" s="15" t="s">
        <v>29</v>
      </c>
      <c r="H20" s="24">
        <f>108.5+0</f>
        <v>108.5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108.5</v>
      </c>
    </row>
    <row r="21" ht="23" customHeight="1" spans="1:18">
      <c r="A21" s="15">
        <v>16</v>
      </c>
      <c r="B21" s="15" t="s">
        <v>70</v>
      </c>
      <c r="C21" s="15" t="s">
        <v>71</v>
      </c>
      <c r="D21" s="15" t="s">
        <v>93</v>
      </c>
      <c r="E21" s="15" t="s">
        <v>27</v>
      </c>
      <c r="F21" s="15" t="s">
        <v>28</v>
      </c>
      <c r="G21" s="15" t="s">
        <v>29</v>
      </c>
      <c r="H21" s="24">
        <f>271+0</f>
        <v>271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271</v>
      </c>
    </row>
    <row r="22" ht="23" customHeight="1" spans="1:18">
      <c r="A22" s="15">
        <v>17</v>
      </c>
      <c r="B22" s="15" t="s">
        <v>72</v>
      </c>
      <c r="C22" s="15" t="s">
        <v>73</v>
      </c>
      <c r="D22" s="15" t="s">
        <v>93</v>
      </c>
      <c r="E22" s="15" t="s">
        <v>27</v>
      </c>
      <c r="F22" s="15" t="s">
        <v>28</v>
      </c>
      <c r="G22" s="15" t="s">
        <v>29</v>
      </c>
      <c r="H22" s="24">
        <f>19.51+0</f>
        <v>19.51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19.51</v>
      </c>
    </row>
    <row r="23" ht="15" customHeight="1" spans="1:18">
      <c r="A23" s="15">
        <v>18</v>
      </c>
      <c r="B23" s="15" t="s">
        <v>80</v>
      </c>
      <c r="C23" s="15" t="s">
        <v>81</v>
      </c>
      <c r="D23" s="15" t="s">
        <v>93</v>
      </c>
      <c r="E23" s="15" t="s">
        <v>27</v>
      </c>
      <c r="F23" s="15" t="s">
        <v>28</v>
      </c>
      <c r="G23" s="15" t="s">
        <v>29</v>
      </c>
      <c r="H23" s="24">
        <f>0+0</f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</row>
    <row r="24" ht="23" customHeight="1" spans="1:18">
      <c r="A24" s="15">
        <v>19</v>
      </c>
      <c r="B24" s="15" t="s">
        <v>90</v>
      </c>
      <c r="C24" s="15" t="s">
        <v>91</v>
      </c>
      <c r="D24" s="15" t="s">
        <v>93</v>
      </c>
      <c r="E24" s="15" t="s">
        <v>27</v>
      </c>
      <c r="F24" s="15" t="s">
        <v>28</v>
      </c>
      <c r="G24" s="15" t="s">
        <v>29</v>
      </c>
      <c r="H24" s="24">
        <f>109+0</f>
        <v>109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109</v>
      </c>
    </row>
    <row r="25" ht="15" customHeight="1" spans="1:18">
      <c r="A25" s="15" t="s">
        <v>94</v>
      </c>
      <c r="B25" s="15"/>
      <c r="C25" s="15"/>
      <c r="D25" s="15"/>
      <c r="E25" s="15"/>
      <c r="F25" s="15"/>
      <c r="G25" s="15"/>
      <c r="H25" s="16">
        <f>9144.36999999999+0</f>
        <v>9144.36999999999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9144.37</v>
      </c>
    </row>
  </sheetData>
  <mergeCells count="24">
    <mergeCell ref="A1:R1"/>
    <mergeCell ref="A2:E2"/>
    <mergeCell ref="H2:J2"/>
    <mergeCell ref="M2:O2"/>
    <mergeCell ref="H3:Q3"/>
    <mergeCell ref="A25:G25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I19" sqref="I19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customHeight="1" spans="1:18">
      <c r="A2" s="3" t="s">
        <v>1</v>
      </c>
      <c r="B2" s="3"/>
      <c r="C2" s="3"/>
      <c r="D2" s="3"/>
      <c r="E2" s="3"/>
      <c r="F2" s="12" t="s">
        <v>2</v>
      </c>
      <c r="G2" s="12"/>
      <c r="H2" s="12"/>
      <c r="I2" s="13"/>
      <c r="J2" s="3" t="s">
        <v>2</v>
      </c>
      <c r="K2" s="12" t="s">
        <v>2</v>
      </c>
      <c r="L2" s="13"/>
      <c r="M2" s="17"/>
      <c r="N2" s="17"/>
      <c r="O2" s="17"/>
      <c r="P2" s="12" t="s">
        <v>2</v>
      </c>
      <c r="Q2" s="12" t="s">
        <v>2</v>
      </c>
      <c r="R2" s="13" t="s">
        <v>4</v>
      </c>
    </row>
    <row r="3" ht="15" customHeight="1" spans="1:18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/>
      <c r="J3" s="14"/>
      <c r="K3" s="14"/>
      <c r="L3" s="14"/>
      <c r="M3" s="14"/>
      <c r="N3" s="14"/>
      <c r="O3" s="14"/>
      <c r="P3" s="14"/>
      <c r="Q3" s="14"/>
      <c r="R3" s="14" t="s">
        <v>13</v>
      </c>
    </row>
    <row r="4" ht="15" customHeight="1" spans="1:18">
      <c r="A4" s="14"/>
      <c r="B4" s="14"/>
      <c r="C4" s="14"/>
      <c r="D4" s="14"/>
      <c r="E4" s="14"/>
      <c r="F4" s="14"/>
      <c r="G4" s="14"/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/>
    </row>
    <row r="5" ht="15" customHeight="1" spans="1:18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23" customHeight="1" spans="1:18">
      <c r="A6" s="15">
        <v>1</v>
      </c>
      <c r="B6" s="15" t="s">
        <v>95</v>
      </c>
      <c r="C6" s="15" t="s">
        <v>96</v>
      </c>
      <c r="D6" s="15" t="s">
        <v>93</v>
      </c>
      <c r="E6" s="15" t="s">
        <v>27</v>
      </c>
      <c r="F6" s="15" t="s">
        <v>28</v>
      </c>
      <c r="G6" s="15" t="s">
        <v>97</v>
      </c>
      <c r="H6" s="16">
        <f>0+0</f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</row>
    <row r="7" ht="15" customHeight="1" spans="1:18">
      <c r="A7" s="15" t="s">
        <v>98</v>
      </c>
      <c r="B7" s="15"/>
      <c r="C7" s="15"/>
      <c r="D7" s="15"/>
      <c r="E7" s="15"/>
      <c r="F7" s="15"/>
      <c r="G7" s="15"/>
      <c r="H7" s="16">
        <f>0+0</f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</row>
  </sheetData>
  <mergeCells count="24">
    <mergeCell ref="A1:R1"/>
    <mergeCell ref="A2:E2"/>
    <mergeCell ref="G2:I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H22" sqref="H22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customHeight="1" spans="1:18">
      <c r="A2" s="3" t="s">
        <v>1</v>
      </c>
      <c r="B2" s="3"/>
      <c r="C2" s="3"/>
      <c r="D2" s="3"/>
      <c r="E2" s="3"/>
      <c r="F2" s="18" t="s">
        <v>2</v>
      </c>
      <c r="G2" s="19"/>
      <c r="H2" s="20"/>
      <c r="I2" s="19" t="s">
        <v>2</v>
      </c>
      <c r="J2" s="20" t="s">
        <v>2</v>
      </c>
      <c r="K2" s="18" t="s">
        <v>2</v>
      </c>
      <c r="L2" s="19"/>
      <c r="M2" s="17"/>
      <c r="N2" s="17"/>
      <c r="O2" s="17"/>
      <c r="P2" s="18" t="s">
        <v>2</v>
      </c>
      <c r="Q2" s="18" t="s">
        <v>2</v>
      </c>
      <c r="R2" s="19" t="s">
        <v>4</v>
      </c>
    </row>
    <row r="3" ht="15" customHeight="1" spans="1:18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/>
      <c r="J3" s="21"/>
      <c r="K3" s="21"/>
      <c r="L3" s="21"/>
      <c r="M3" s="21"/>
      <c r="N3" s="21"/>
      <c r="O3" s="21"/>
      <c r="P3" s="21"/>
      <c r="Q3" s="21"/>
      <c r="R3" s="21" t="s">
        <v>13</v>
      </c>
    </row>
    <row r="4" ht="15" customHeight="1" spans="1:18">
      <c r="A4" s="21"/>
      <c r="B4" s="21"/>
      <c r="C4" s="21"/>
      <c r="D4" s="21"/>
      <c r="E4" s="21"/>
      <c r="F4" s="21"/>
      <c r="G4" s="21"/>
      <c r="H4" s="21" t="s">
        <v>14</v>
      </c>
      <c r="I4" s="21" t="s">
        <v>15</v>
      </c>
      <c r="J4" s="21" t="s">
        <v>16</v>
      </c>
      <c r="K4" s="21" t="s">
        <v>17</v>
      </c>
      <c r="L4" s="21" t="s">
        <v>18</v>
      </c>
      <c r="M4" s="21" t="s">
        <v>19</v>
      </c>
      <c r="N4" s="21" t="s">
        <v>20</v>
      </c>
      <c r="O4" s="21" t="s">
        <v>21</v>
      </c>
      <c r="P4" s="21" t="s">
        <v>22</v>
      </c>
      <c r="Q4" s="21" t="s">
        <v>23</v>
      </c>
      <c r="R4" s="21"/>
    </row>
    <row r="5" ht="15" customHeight="1" spans="1:18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ht="34" customHeight="1" spans="1:18">
      <c r="A6" s="22">
        <v>1</v>
      </c>
      <c r="B6" s="22" t="s">
        <v>60</v>
      </c>
      <c r="C6" s="22" t="s">
        <v>61</v>
      </c>
      <c r="D6" s="22" t="s">
        <v>93</v>
      </c>
      <c r="E6" s="22" t="s">
        <v>27</v>
      </c>
      <c r="F6" s="22" t="s">
        <v>28</v>
      </c>
      <c r="G6" s="22" t="s">
        <v>99</v>
      </c>
      <c r="H6" s="23">
        <f>0+0</f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</row>
    <row r="7" ht="15" customHeight="1" spans="1:18">
      <c r="A7" s="15" t="s">
        <v>98</v>
      </c>
      <c r="B7" s="15"/>
      <c r="C7" s="15"/>
      <c r="D7" s="15"/>
      <c r="E7" s="15"/>
      <c r="F7" s="15"/>
      <c r="G7" s="15"/>
      <c r="H7" s="23">
        <f>0+0</f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</row>
  </sheetData>
  <mergeCells count="23">
    <mergeCell ref="A1:R1"/>
    <mergeCell ref="A2:E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L20" sqref="L20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customHeight="1" spans="1:18">
      <c r="A2" s="3" t="s">
        <v>1</v>
      </c>
      <c r="B2" s="3"/>
      <c r="C2" s="3"/>
      <c r="D2" s="3"/>
      <c r="E2" s="3"/>
      <c r="F2" s="12" t="s">
        <v>2</v>
      </c>
      <c r="G2" s="13"/>
      <c r="H2" s="3"/>
      <c r="I2" s="13" t="s">
        <v>2</v>
      </c>
      <c r="J2" s="3" t="s">
        <v>2</v>
      </c>
      <c r="K2" s="12" t="s">
        <v>2</v>
      </c>
      <c r="L2" s="13"/>
      <c r="M2" s="17"/>
      <c r="N2" s="17"/>
      <c r="O2" s="17"/>
      <c r="P2" s="12" t="s">
        <v>2</v>
      </c>
      <c r="Q2" s="12" t="s">
        <v>2</v>
      </c>
      <c r="R2" s="13" t="s">
        <v>4</v>
      </c>
    </row>
    <row r="3" ht="15" customHeight="1" spans="1:18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/>
      <c r="J3" s="14"/>
      <c r="K3" s="14"/>
      <c r="L3" s="14"/>
      <c r="M3" s="14"/>
      <c r="N3" s="14"/>
      <c r="O3" s="14"/>
      <c r="P3" s="14"/>
      <c r="Q3" s="14"/>
      <c r="R3" s="14" t="s">
        <v>13</v>
      </c>
    </row>
    <row r="4" ht="15" customHeight="1" spans="1:18">
      <c r="A4" s="14"/>
      <c r="B4" s="14"/>
      <c r="C4" s="14"/>
      <c r="D4" s="14"/>
      <c r="E4" s="14"/>
      <c r="F4" s="14"/>
      <c r="G4" s="14"/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/>
    </row>
    <row r="5" ht="15" customHeight="1" spans="1:18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23" customHeight="1" spans="1:18">
      <c r="A6" s="15">
        <v>1</v>
      </c>
      <c r="B6" s="15" t="s">
        <v>70</v>
      </c>
      <c r="C6" s="15" t="s">
        <v>71</v>
      </c>
      <c r="D6" s="15" t="s">
        <v>93</v>
      </c>
      <c r="E6" s="15" t="s">
        <v>27</v>
      </c>
      <c r="F6" s="15" t="s">
        <v>28</v>
      </c>
      <c r="G6" s="15" t="s">
        <v>100</v>
      </c>
      <c r="H6" s="16">
        <f>0+0</f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</row>
    <row r="7" ht="15" customHeight="1" spans="1:18">
      <c r="A7" s="15" t="s">
        <v>98</v>
      </c>
      <c r="B7" s="15"/>
      <c r="C7" s="15"/>
      <c r="D7" s="15"/>
      <c r="E7" s="15"/>
      <c r="F7" s="15"/>
      <c r="G7" s="15"/>
      <c r="H7" s="16">
        <f t="shared" ref="H7:R7" si="0">SUM(H6)</f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</row>
  </sheetData>
  <mergeCells count="23">
    <mergeCell ref="A1:R1"/>
    <mergeCell ref="A2:E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L17" sqref="L17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customHeight="1" spans="1:18">
      <c r="A2" s="3" t="s">
        <v>1</v>
      </c>
      <c r="B2" s="3"/>
      <c r="C2" s="3"/>
      <c r="D2" s="3"/>
      <c r="E2" s="3"/>
      <c r="F2" s="12" t="s">
        <v>2</v>
      </c>
      <c r="G2" s="13"/>
      <c r="H2" s="12"/>
      <c r="I2" s="12"/>
      <c r="J2" s="12"/>
      <c r="K2" s="12" t="s">
        <v>2</v>
      </c>
      <c r="L2" s="13"/>
      <c r="M2" s="17"/>
      <c r="N2" s="17"/>
      <c r="O2" s="17"/>
      <c r="P2" s="12" t="s">
        <v>2</v>
      </c>
      <c r="Q2" s="12" t="s">
        <v>2</v>
      </c>
      <c r="R2" s="13" t="s">
        <v>4</v>
      </c>
    </row>
    <row r="3" ht="15" customHeight="1" spans="1:18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/>
      <c r="J3" s="14"/>
      <c r="K3" s="14"/>
      <c r="L3" s="14"/>
      <c r="M3" s="14"/>
      <c r="N3" s="14"/>
      <c r="O3" s="14"/>
      <c r="P3" s="14"/>
      <c r="Q3" s="14"/>
      <c r="R3" s="14" t="s">
        <v>13</v>
      </c>
    </row>
    <row r="4" ht="15" customHeight="1" spans="1:18">
      <c r="A4" s="14"/>
      <c r="B4" s="14"/>
      <c r="C4" s="14"/>
      <c r="D4" s="14"/>
      <c r="E4" s="14"/>
      <c r="F4" s="14"/>
      <c r="G4" s="14"/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/>
    </row>
    <row r="5" ht="15" customHeight="1" spans="1:18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34" customHeight="1" spans="1:18">
      <c r="A6" s="15">
        <v>1</v>
      </c>
      <c r="B6" s="15" t="s">
        <v>46</v>
      </c>
      <c r="C6" s="15" t="s">
        <v>47</v>
      </c>
      <c r="D6" s="15" t="s">
        <v>93</v>
      </c>
      <c r="E6" s="15" t="s">
        <v>27</v>
      </c>
      <c r="F6" s="15" t="s">
        <v>28</v>
      </c>
      <c r="G6" s="15" t="s">
        <v>101</v>
      </c>
      <c r="H6" s="16">
        <f>0+0</f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</row>
    <row r="7" ht="15" customHeight="1" spans="1:18">
      <c r="A7" s="15" t="s">
        <v>98</v>
      </c>
      <c r="B7" s="15"/>
      <c r="C7" s="15"/>
      <c r="D7" s="15"/>
      <c r="E7" s="15"/>
      <c r="F7" s="15"/>
      <c r="G7" s="15"/>
      <c r="H7" s="16">
        <f>0+0</f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</row>
  </sheetData>
  <mergeCells count="24">
    <mergeCell ref="A1:R1"/>
    <mergeCell ref="A2:E2"/>
    <mergeCell ref="H2:J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J23" sqref="J23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customHeight="1" spans="1:18">
      <c r="A2" s="3" t="s">
        <v>1</v>
      </c>
      <c r="B2" s="3"/>
      <c r="C2" s="3"/>
      <c r="D2" s="3"/>
      <c r="E2" s="3"/>
      <c r="F2" s="12" t="s">
        <v>2</v>
      </c>
      <c r="G2" s="13"/>
      <c r="H2" s="12" t="s">
        <v>2</v>
      </c>
      <c r="I2" s="12"/>
      <c r="J2" s="12"/>
      <c r="K2" s="12" t="s">
        <v>2</v>
      </c>
      <c r="L2" s="13"/>
      <c r="M2" s="17"/>
      <c r="N2" s="17"/>
      <c r="O2" s="17"/>
      <c r="P2" s="12" t="s">
        <v>2</v>
      </c>
      <c r="Q2" s="12" t="s">
        <v>2</v>
      </c>
      <c r="R2" s="13" t="s">
        <v>4</v>
      </c>
    </row>
    <row r="3" ht="15" customHeight="1" spans="1:18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/>
      <c r="J3" s="14"/>
      <c r="K3" s="14"/>
      <c r="L3" s="14"/>
      <c r="M3" s="14"/>
      <c r="N3" s="14"/>
      <c r="O3" s="14"/>
      <c r="P3" s="14"/>
      <c r="Q3" s="14"/>
      <c r="R3" s="14" t="s">
        <v>13</v>
      </c>
    </row>
    <row r="4" ht="15" customHeight="1" spans="1:18">
      <c r="A4" s="14"/>
      <c r="B4" s="14"/>
      <c r="C4" s="14"/>
      <c r="D4" s="14"/>
      <c r="E4" s="14"/>
      <c r="F4" s="14"/>
      <c r="G4" s="14"/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/>
    </row>
    <row r="5" ht="15" customHeight="1" spans="1:18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23" customHeight="1" spans="1:18">
      <c r="A6" s="15">
        <v>1</v>
      </c>
      <c r="B6" s="15" t="s">
        <v>44</v>
      </c>
      <c r="C6" s="15" t="s">
        <v>45</v>
      </c>
      <c r="D6" s="15" t="s">
        <v>93</v>
      </c>
      <c r="E6" s="15" t="s">
        <v>27</v>
      </c>
      <c r="F6" s="15" t="s">
        <v>28</v>
      </c>
      <c r="G6" s="15" t="s">
        <v>102</v>
      </c>
      <c r="H6" s="16">
        <f>0+0</f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</row>
    <row r="7" ht="15" customHeight="1" spans="1:18">
      <c r="A7" s="15" t="s">
        <v>98</v>
      </c>
      <c r="B7" s="15"/>
      <c r="C7" s="15"/>
      <c r="D7" s="15"/>
      <c r="E7" s="15"/>
      <c r="F7" s="15"/>
      <c r="G7" s="15"/>
      <c r="H7" s="16">
        <f>0+0</f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</row>
  </sheetData>
  <mergeCells count="24">
    <mergeCell ref="A1:R1"/>
    <mergeCell ref="A2:E2"/>
    <mergeCell ref="H2:J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I16" sqref="I16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s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103</v>
      </c>
      <c r="I2" s="6"/>
      <c r="J2" s="11"/>
      <c r="K2" s="4" t="s">
        <v>2</v>
      </c>
      <c r="L2" s="5"/>
      <c r="M2" s="10"/>
      <c r="N2" s="10"/>
      <c r="O2" s="10"/>
      <c r="P2" s="4" t="s">
        <v>2</v>
      </c>
      <c r="Q2" s="4" t="s">
        <v>2</v>
      </c>
      <c r="R2" s="5" t="s">
        <v>4</v>
      </c>
    </row>
    <row r="3" s="1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s="1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s="1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="1" customFormat="1" ht="23" customHeight="1" spans="1:18">
      <c r="A6" s="8">
        <v>1</v>
      </c>
      <c r="B6" s="8" t="s">
        <v>32</v>
      </c>
      <c r="C6" s="8" t="s">
        <v>33</v>
      </c>
      <c r="D6" s="8" t="s">
        <v>26</v>
      </c>
      <c r="E6" s="8" t="s">
        <v>27</v>
      </c>
      <c r="F6" s="8" t="s">
        <v>104</v>
      </c>
      <c r="G6" s="8" t="s">
        <v>105</v>
      </c>
      <c r="H6" s="9">
        <f>3648.28+358.16</f>
        <v>4006.44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4006.44</v>
      </c>
    </row>
    <row r="7" s="1" customFormat="1" ht="23" customHeight="1" spans="1:18">
      <c r="A7" s="8">
        <v>2</v>
      </c>
      <c r="B7" s="8" t="s">
        <v>38</v>
      </c>
      <c r="C7" s="8" t="s">
        <v>39</v>
      </c>
      <c r="D7" s="8" t="s">
        <v>26</v>
      </c>
      <c r="E7" s="8" t="s">
        <v>27</v>
      </c>
      <c r="F7" s="8" t="s">
        <v>104</v>
      </c>
      <c r="G7" s="8" t="s">
        <v>105</v>
      </c>
      <c r="H7" s="9">
        <f>15085.42+3249.15</f>
        <v>18334.57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18334.57</v>
      </c>
    </row>
    <row r="8" s="1" customFormat="1" ht="23" customHeight="1" spans="1:18">
      <c r="A8" s="8">
        <v>3</v>
      </c>
      <c r="B8" s="8" t="s">
        <v>40</v>
      </c>
      <c r="C8" s="8" t="s">
        <v>41</v>
      </c>
      <c r="D8" s="8" t="s">
        <v>26</v>
      </c>
      <c r="E8" s="8" t="s">
        <v>27</v>
      </c>
      <c r="F8" s="8" t="s">
        <v>104</v>
      </c>
      <c r="G8" s="8" t="s">
        <v>105</v>
      </c>
      <c r="H8" s="9">
        <f>3767.18+5923.24</f>
        <v>9690.42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9690.42</v>
      </c>
    </row>
    <row r="9" s="1" customFormat="1" ht="23" customHeight="1" spans="1:18">
      <c r="A9" s="8">
        <v>4</v>
      </c>
      <c r="B9" s="8" t="s">
        <v>44</v>
      </c>
      <c r="C9" s="8" t="s">
        <v>45</v>
      </c>
      <c r="D9" s="8" t="s">
        <v>26</v>
      </c>
      <c r="E9" s="8" t="s">
        <v>27</v>
      </c>
      <c r="F9" s="8" t="s">
        <v>104</v>
      </c>
      <c r="G9" s="8" t="s">
        <v>105</v>
      </c>
      <c r="H9" s="9">
        <f>10767.08+1167.06</f>
        <v>11934.14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11934.14</v>
      </c>
    </row>
    <row r="10" s="1" customFormat="1" ht="34" customHeight="1" spans="1:18">
      <c r="A10" s="8">
        <v>5</v>
      </c>
      <c r="B10" s="8" t="s">
        <v>46</v>
      </c>
      <c r="C10" s="8" t="s">
        <v>47</v>
      </c>
      <c r="D10" s="8" t="s">
        <v>26</v>
      </c>
      <c r="E10" s="8" t="s">
        <v>27</v>
      </c>
      <c r="F10" s="8" t="s">
        <v>104</v>
      </c>
      <c r="G10" s="8" t="s">
        <v>105</v>
      </c>
      <c r="H10" s="9">
        <f>8260.51+5989.45</f>
        <v>14249.96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14249.96</v>
      </c>
    </row>
    <row r="11" s="1" customFormat="1" ht="34" customHeight="1" spans="1:18">
      <c r="A11" s="8">
        <v>6</v>
      </c>
      <c r="B11" s="8" t="s">
        <v>48</v>
      </c>
      <c r="C11" s="8" t="s">
        <v>49</v>
      </c>
      <c r="D11" s="8" t="s">
        <v>26</v>
      </c>
      <c r="E11" s="8" t="s">
        <v>27</v>
      </c>
      <c r="F11" s="8" t="s">
        <v>104</v>
      </c>
      <c r="G11" s="8" t="s">
        <v>105</v>
      </c>
      <c r="H11" s="9">
        <f>11682.94+1800.38</f>
        <v>13483.32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13483.32</v>
      </c>
    </row>
    <row r="12" s="1" customFormat="1" ht="23" customHeight="1" spans="1:18">
      <c r="A12" s="8">
        <v>7</v>
      </c>
      <c r="B12" s="8" t="s">
        <v>50</v>
      </c>
      <c r="C12" s="8" t="s">
        <v>51</v>
      </c>
      <c r="D12" s="8" t="s">
        <v>26</v>
      </c>
      <c r="E12" s="8" t="s">
        <v>27</v>
      </c>
      <c r="F12" s="8" t="s">
        <v>104</v>
      </c>
      <c r="G12" s="8" t="s">
        <v>105</v>
      </c>
      <c r="H12" s="9">
        <f>8211.5+843.14</f>
        <v>9054.64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9054.64</v>
      </c>
    </row>
    <row r="13" s="1" customFormat="1" ht="34" customHeight="1" spans="1:18">
      <c r="A13" s="8">
        <v>8</v>
      </c>
      <c r="B13" s="8" t="s">
        <v>54</v>
      </c>
      <c r="C13" s="8" t="s">
        <v>55</v>
      </c>
      <c r="D13" s="8" t="s">
        <v>26</v>
      </c>
      <c r="E13" s="8" t="s">
        <v>27</v>
      </c>
      <c r="F13" s="8" t="s">
        <v>104</v>
      </c>
      <c r="G13" s="8" t="s">
        <v>105</v>
      </c>
      <c r="H13" s="9">
        <f>3072.5+278.3</f>
        <v>3350.8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3350.8</v>
      </c>
    </row>
    <row r="14" s="1" customFormat="1" ht="34" customHeight="1" spans="1:18">
      <c r="A14" s="8">
        <v>9</v>
      </c>
      <c r="B14" s="8" t="s">
        <v>60</v>
      </c>
      <c r="C14" s="8" t="s">
        <v>61</v>
      </c>
      <c r="D14" s="8" t="s">
        <v>26</v>
      </c>
      <c r="E14" s="8" t="s">
        <v>27</v>
      </c>
      <c r="F14" s="8" t="s">
        <v>104</v>
      </c>
      <c r="G14" s="8" t="s">
        <v>105</v>
      </c>
      <c r="H14" s="9">
        <f>1391.62+19.8</f>
        <v>1411.42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1411.42</v>
      </c>
    </row>
    <row r="15" s="1" customFormat="1" ht="34" customHeight="1" spans="1:18">
      <c r="A15" s="8">
        <v>10</v>
      </c>
      <c r="B15" s="8" t="s">
        <v>62</v>
      </c>
      <c r="C15" s="8" t="s">
        <v>63</v>
      </c>
      <c r="D15" s="8" t="s">
        <v>26</v>
      </c>
      <c r="E15" s="8" t="s">
        <v>27</v>
      </c>
      <c r="F15" s="8" t="s">
        <v>104</v>
      </c>
      <c r="G15" s="8" t="s">
        <v>105</v>
      </c>
      <c r="H15" s="9">
        <f>2764.4+218.6</f>
        <v>2983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2983</v>
      </c>
    </row>
    <row r="16" s="1" customFormat="1" ht="45" customHeight="1" spans="1:18">
      <c r="A16" s="8">
        <v>11</v>
      </c>
      <c r="B16" s="8" t="s">
        <v>68</v>
      </c>
      <c r="C16" s="8" t="s">
        <v>69</v>
      </c>
      <c r="D16" s="8" t="s">
        <v>26</v>
      </c>
      <c r="E16" s="8" t="s">
        <v>27</v>
      </c>
      <c r="F16" s="8" t="s">
        <v>104</v>
      </c>
      <c r="G16" s="8" t="s">
        <v>105</v>
      </c>
      <c r="H16" s="9">
        <f>3997.75+362.9</f>
        <v>4360.65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4360.65</v>
      </c>
    </row>
    <row r="17" s="1" customFormat="1" ht="23" customHeight="1" spans="1:18">
      <c r="A17" s="8">
        <v>12</v>
      </c>
      <c r="B17" s="8" t="s">
        <v>72</v>
      </c>
      <c r="C17" s="8" t="s">
        <v>73</v>
      </c>
      <c r="D17" s="8" t="s">
        <v>26</v>
      </c>
      <c r="E17" s="8" t="s">
        <v>27</v>
      </c>
      <c r="F17" s="8" t="s">
        <v>104</v>
      </c>
      <c r="G17" s="8" t="s">
        <v>105</v>
      </c>
      <c r="H17" s="9">
        <f>9194.11+450.9</f>
        <v>9645.01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9645.01</v>
      </c>
    </row>
    <row r="18" s="1" customFormat="1" ht="23" customHeight="1" spans="1:18">
      <c r="A18" s="8">
        <v>13</v>
      </c>
      <c r="B18" s="8" t="s">
        <v>78</v>
      </c>
      <c r="C18" s="8" t="s">
        <v>79</v>
      </c>
      <c r="D18" s="8" t="s">
        <v>26</v>
      </c>
      <c r="E18" s="8" t="s">
        <v>27</v>
      </c>
      <c r="F18" s="8" t="s">
        <v>104</v>
      </c>
      <c r="G18" s="8" t="s">
        <v>105</v>
      </c>
      <c r="H18" s="9">
        <f>1035.2+0</f>
        <v>1035.2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1035.2</v>
      </c>
    </row>
    <row r="19" s="1" customFormat="1" ht="15" customHeight="1" spans="1:18">
      <c r="A19" s="8" t="s">
        <v>106</v>
      </c>
      <c r="B19" s="8"/>
      <c r="C19" s="8"/>
      <c r="D19" s="8"/>
      <c r="E19" s="8"/>
      <c r="F19" s="8"/>
      <c r="G19" s="8"/>
      <c r="H19" s="9">
        <f>82878.4899999999+20661.0799999999</f>
        <v>103539.57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103539.57</v>
      </c>
    </row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</sheetData>
  <mergeCells count="24">
    <mergeCell ref="A1:R1"/>
    <mergeCell ref="A2:E2"/>
    <mergeCell ref="H2:J2"/>
    <mergeCell ref="M2:O2"/>
    <mergeCell ref="H3:Q3"/>
    <mergeCell ref="A19:G19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K7" sqref="K7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s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103</v>
      </c>
      <c r="I2" s="6"/>
      <c r="J2" s="6"/>
      <c r="K2" s="4" t="s">
        <v>2</v>
      </c>
      <c r="L2" s="5"/>
      <c r="M2" s="10"/>
      <c r="N2" s="10"/>
      <c r="O2" s="10"/>
      <c r="P2" s="4" t="s">
        <v>2</v>
      </c>
      <c r="Q2" s="4" t="s">
        <v>2</v>
      </c>
      <c r="R2" s="5" t="s">
        <v>4</v>
      </c>
    </row>
    <row r="3" s="1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s="1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s="1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="1" customFormat="1" ht="23" customHeight="1" spans="1:18">
      <c r="A6" s="8">
        <v>1</v>
      </c>
      <c r="B6" s="8" t="s">
        <v>38</v>
      </c>
      <c r="C6" s="8" t="s">
        <v>39</v>
      </c>
      <c r="D6" s="8" t="s">
        <v>93</v>
      </c>
      <c r="E6" s="8" t="s">
        <v>27</v>
      </c>
      <c r="F6" s="8" t="s">
        <v>104</v>
      </c>
      <c r="G6" s="8" t="s">
        <v>105</v>
      </c>
      <c r="H6" s="9">
        <f>1214.8+0</f>
        <v>1214.8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1214.8</v>
      </c>
    </row>
    <row r="7" s="1" customFormat="1" ht="23" customHeight="1" spans="1:18">
      <c r="A7" s="8">
        <v>2</v>
      </c>
      <c r="B7" s="8" t="s">
        <v>40</v>
      </c>
      <c r="C7" s="8" t="s">
        <v>41</v>
      </c>
      <c r="D7" s="8" t="s">
        <v>93</v>
      </c>
      <c r="E7" s="8" t="s">
        <v>27</v>
      </c>
      <c r="F7" s="8" t="s">
        <v>104</v>
      </c>
      <c r="G7" s="8" t="s">
        <v>105</v>
      </c>
      <c r="H7" s="9">
        <f>50+0</f>
        <v>50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50</v>
      </c>
    </row>
    <row r="8" s="1" customFormat="1" ht="34" customHeight="1" spans="1:18">
      <c r="A8" s="8">
        <v>3</v>
      </c>
      <c r="B8" s="8" t="s">
        <v>46</v>
      </c>
      <c r="C8" s="8" t="s">
        <v>47</v>
      </c>
      <c r="D8" s="8" t="s">
        <v>93</v>
      </c>
      <c r="E8" s="8" t="s">
        <v>27</v>
      </c>
      <c r="F8" s="8" t="s">
        <v>104</v>
      </c>
      <c r="G8" s="8" t="s">
        <v>105</v>
      </c>
      <c r="H8" s="9">
        <f>1742.26+0</f>
        <v>1742.26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1742.26</v>
      </c>
    </row>
    <row r="9" s="1" customFormat="1" ht="34" customHeight="1" spans="1:18">
      <c r="A9" s="8">
        <v>4</v>
      </c>
      <c r="B9" s="8" t="s">
        <v>48</v>
      </c>
      <c r="C9" s="8" t="s">
        <v>49</v>
      </c>
      <c r="D9" s="8" t="s">
        <v>93</v>
      </c>
      <c r="E9" s="8" t="s">
        <v>27</v>
      </c>
      <c r="F9" s="8" t="s">
        <v>104</v>
      </c>
      <c r="G9" s="8" t="s">
        <v>105</v>
      </c>
      <c r="H9" s="9">
        <f>154.4+0</f>
        <v>154.4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154.4</v>
      </c>
    </row>
    <row r="10" s="1" customFormat="1" ht="23" customHeight="1" spans="1:18">
      <c r="A10" s="8">
        <v>5</v>
      </c>
      <c r="B10" s="8" t="s">
        <v>50</v>
      </c>
      <c r="C10" s="8" t="s">
        <v>51</v>
      </c>
      <c r="D10" s="8" t="s">
        <v>93</v>
      </c>
      <c r="E10" s="8" t="s">
        <v>27</v>
      </c>
      <c r="F10" s="8" t="s">
        <v>104</v>
      </c>
      <c r="G10" s="8" t="s">
        <v>105</v>
      </c>
      <c r="H10" s="9">
        <f>1068.55+0</f>
        <v>1068.55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1068.55</v>
      </c>
    </row>
    <row r="11" s="1" customFormat="1" ht="34" customHeight="1" spans="1:18">
      <c r="A11" s="8">
        <v>6</v>
      </c>
      <c r="B11" s="8" t="s">
        <v>54</v>
      </c>
      <c r="C11" s="8" t="s">
        <v>55</v>
      </c>
      <c r="D11" s="8" t="s">
        <v>93</v>
      </c>
      <c r="E11" s="8" t="s">
        <v>27</v>
      </c>
      <c r="F11" s="8" t="s">
        <v>104</v>
      </c>
      <c r="G11" s="8" t="s">
        <v>105</v>
      </c>
      <c r="H11" s="9">
        <f>12.5+0</f>
        <v>12.5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12.5</v>
      </c>
    </row>
    <row r="12" s="1" customFormat="1" ht="34" customHeight="1" spans="1:18">
      <c r="A12" s="8">
        <v>7</v>
      </c>
      <c r="B12" s="8" t="s">
        <v>60</v>
      </c>
      <c r="C12" s="8" t="s">
        <v>61</v>
      </c>
      <c r="D12" s="8" t="s">
        <v>93</v>
      </c>
      <c r="E12" s="8" t="s">
        <v>27</v>
      </c>
      <c r="F12" s="8" t="s">
        <v>104</v>
      </c>
      <c r="G12" s="8" t="s">
        <v>105</v>
      </c>
      <c r="H12" s="9">
        <f>0+0</f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="1" customFormat="1" ht="34" customHeight="1" spans="1:18">
      <c r="A13" s="8">
        <v>8</v>
      </c>
      <c r="B13" s="8" t="s">
        <v>62</v>
      </c>
      <c r="C13" s="8" t="s">
        <v>63</v>
      </c>
      <c r="D13" s="8" t="s">
        <v>93</v>
      </c>
      <c r="E13" s="8" t="s">
        <v>27</v>
      </c>
      <c r="F13" s="8" t="s">
        <v>104</v>
      </c>
      <c r="G13" s="8" t="s">
        <v>105</v>
      </c>
      <c r="H13" s="9">
        <f>157.71+0</f>
        <v>157.71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157.71</v>
      </c>
    </row>
    <row r="14" s="1" customFormat="1" ht="45" customHeight="1" spans="1:18">
      <c r="A14" s="8">
        <v>9</v>
      </c>
      <c r="B14" s="8" t="s">
        <v>68</v>
      </c>
      <c r="C14" s="8" t="s">
        <v>69</v>
      </c>
      <c r="D14" s="8" t="s">
        <v>93</v>
      </c>
      <c r="E14" s="8" t="s">
        <v>27</v>
      </c>
      <c r="F14" s="8" t="s">
        <v>104</v>
      </c>
      <c r="G14" s="8" t="s">
        <v>105</v>
      </c>
      <c r="H14" s="9">
        <f>87.8+0</f>
        <v>87.8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87.8</v>
      </c>
    </row>
    <row r="15" s="1" customFormat="1" ht="23" customHeight="1" spans="1:18">
      <c r="A15" s="8">
        <v>10</v>
      </c>
      <c r="B15" s="8" t="s">
        <v>78</v>
      </c>
      <c r="C15" s="8" t="s">
        <v>79</v>
      </c>
      <c r="D15" s="8" t="s">
        <v>93</v>
      </c>
      <c r="E15" s="8" t="s">
        <v>27</v>
      </c>
      <c r="F15" s="8" t="s">
        <v>104</v>
      </c>
      <c r="G15" s="8" t="s">
        <v>105</v>
      </c>
      <c r="H15" s="9">
        <f>24+0</f>
        <v>24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24</v>
      </c>
    </row>
    <row r="16" s="1" customFormat="1" ht="15" customHeight="1" spans="1:18">
      <c r="A16" s="8" t="s">
        <v>107</v>
      </c>
      <c r="B16" s="8"/>
      <c r="C16" s="8"/>
      <c r="D16" s="8"/>
      <c r="E16" s="8"/>
      <c r="F16" s="8"/>
      <c r="G16" s="8"/>
      <c r="H16" s="9">
        <f>4512.02+0</f>
        <v>4512.02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4512.02</v>
      </c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</sheetData>
  <mergeCells count="24">
    <mergeCell ref="A1:R1"/>
    <mergeCell ref="A2:E2"/>
    <mergeCell ref="H2:J2"/>
    <mergeCell ref="M2:O2"/>
    <mergeCell ref="H3:Q3"/>
    <mergeCell ref="A16:G16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职工药店11月结算</vt:lpstr>
      <vt:lpstr>居民药店11月结算</vt:lpstr>
      <vt:lpstr>大康药业202210结算</vt:lpstr>
      <vt:lpstr>龙马黄土坡202212结算</vt:lpstr>
      <vt:lpstr>康韶大洛羊202304结算</vt:lpstr>
      <vt:lpstr>龙马华飞202312结算</vt:lpstr>
      <vt:lpstr>康爵康盛202409结算</vt:lpstr>
      <vt:lpstr>202412职工药店分段预付</vt:lpstr>
      <vt:lpstr>202412居民药店分段预付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2024-12-30T09:03:56Z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