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6" activeTab="8"/>
  </bookViews>
  <sheets>
    <sheet name="医院202411结算" sheetId="13" r:id="rId1"/>
    <sheet name="经开第一门诊202312结算" sheetId="15" r:id="rId2"/>
    <sheet name="一心堂贵昆路202401结算" sheetId="16" r:id="rId3"/>
    <sheet name="一心堂贵昆路、经开医院202402结算" sheetId="17" r:id="rId4"/>
    <sheet name="一心堂贵昆路202404结算" sheetId="18" r:id="rId5"/>
    <sheet name="一心堂贵昆路、建工新城社区202405结算" sheetId="19" r:id="rId6"/>
    <sheet name="202406期居民家庭医生签约" sheetId="20" r:id="rId7"/>
    <sheet name="202412居民分段预付" sheetId="21" r:id="rId8"/>
    <sheet name="2024年居民异地家庭医生签约" sheetId="22" r:id="rId9"/>
  </sheets>
  <calcPr calcId="144525"/>
</workbook>
</file>

<file path=xl/sharedStrings.xml><?xml version="1.0" encoding="utf-8"?>
<sst xmlns="http://schemas.openxmlformats.org/spreadsheetml/2006/main" count="679" uniqueCount="120">
  <si>
    <t>昆明市医疗保险定点医疗机构费用结算、内审、拨付明细表</t>
  </si>
  <si>
    <t>经办机构：经开区</t>
  </si>
  <si>
    <t/>
  </si>
  <si>
    <t>拨款时间：2024年12月24日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</si>
  <si>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</si>
  <si>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</si>
  <si>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</si>
  <si>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</si>
  <si>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</si>
  <si>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</si>
  <si>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</si>
  <si>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</si>
  <si>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</si>
  <si>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</si>
  <si>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</si>
  <si>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</si>
  <si>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</si>
  <si>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</si>
  <si>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</si>
  <si>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</si>
  <si>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</si>
  <si>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</si>
  <si>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</si>
  <si>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</si>
  <si>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H53011102337</t>
  </si>
  <si>
    <t>一心堂健康管理有限公司经开贵昆路诊所</t>
  </si>
  <si>
    <t>居民</t>
  </si>
  <si>
    <t>门诊</t>
  </si>
  <si>
    <t>月结算</t>
  </si>
  <si>
    <t>202411</t>
  </si>
  <si>
    <t>H53011400045</t>
  </si>
  <si>
    <t>昆明市呈贡区洛羊街道社区卫生服务中心</t>
  </si>
  <si>
    <t>住院</t>
  </si>
  <si>
    <t>月预结算</t>
  </si>
  <si>
    <t>H53011400046</t>
  </si>
  <si>
    <t>昆明经济技术开发区八公里社区卫生服务站</t>
  </si>
  <si>
    <t>H53011400068</t>
  </si>
  <si>
    <t>官渡区阿拉街道社区卫生服务中心（昆明市官渡区中医骨科医院）</t>
  </si>
  <si>
    <t>H53011400071</t>
  </si>
  <si>
    <t>云南省荣军优抚医院</t>
  </si>
  <si>
    <t>H53011400195</t>
  </si>
  <si>
    <t>昆明市经开人民医院</t>
  </si>
  <si>
    <t>H53011400228</t>
  </si>
  <si>
    <t>昆明航天医院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</si>
  <si>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</si>
  <si>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</si>
  <si>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</si>
  <si>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</si>
  <si>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</si>
  <si>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</si>
  <si>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H53015401681</t>
  </si>
  <si>
    <t>昆明市经开人民医院第一门诊部</t>
  </si>
  <si>
    <t>H53015402121</t>
  </si>
  <si>
    <t>昆明耀兴华瑞医院</t>
  </si>
  <si>
    <t>H53015402730</t>
  </si>
  <si>
    <t>经开香颂口腔诊所</t>
  </si>
  <si>
    <t>H53015402768</t>
  </si>
  <si>
    <t>昆明经济技术开发区建工新城社区卫生服务中心</t>
  </si>
  <si>
    <t>H53015402788</t>
  </si>
  <si>
    <t>昆明经济技术开发区春漫时光社区卫生服务站</t>
  </si>
  <si>
    <t>合计(21家)</t>
  </si>
  <si>
    <t>202312</t>
  </si>
  <si>
    <t>合计(1家)</t>
  </si>
  <si>
    <t>202401</t>
  </si>
  <si>
    <t>202402</t>
  </si>
  <si>
    <t>生育住院</t>
  </si>
  <si>
    <t>合计(2家)</t>
  </si>
  <si>
    <t>202404</t>
  </si>
  <si>
    <t>202405</t>
  </si>
  <si>
    <t>昆明市医疗保险定点医药机构费用结算拨付明细表</t>
  </si>
  <si>
    <t>经办机构：</t>
  </si>
  <si>
    <t>经开区</t>
  </si>
  <si>
    <t>上级机构</t>
  </si>
  <si>
    <t>家庭医生签约</t>
  </si>
  <si>
    <t>202406</t>
  </si>
  <si>
    <t>八公里社区卫生服务中心</t>
  </si>
  <si>
    <t>阿拉街道社区卫生服务中心（官渡区中医骨科医院）</t>
  </si>
  <si>
    <t>H53011401616</t>
  </si>
  <si>
    <t>昆明经济技术开发区普照社区卫生服务站</t>
  </si>
  <si>
    <t>H53015401683</t>
  </si>
  <si>
    <t>昆明经济技术开发区航天社区卫生服务站</t>
  </si>
  <si>
    <t>小计</t>
  </si>
  <si>
    <t>H53011401042</t>
  </si>
  <si>
    <t>昆明经开区大新册居委会村卫生室</t>
  </si>
  <si>
    <t>业务经办人：</t>
  </si>
  <si>
    <t>接单日期：</t>
  </si>
  <si>
    <t>复核人:</t>
  </si>
  <si>
    <t>内审经办人：</t>
  </si>
  <si>
    <t>财务经办人：</t>
  </si>
  <si>
    <t>处室负责人：</t>
  </si>
  <si>
    <t>分管领导：</t>
  </si>
  <si>
    <t>（盖章）</t>
  </si>
  <si>
    <t>时间：      年      月      日</t>
  </si>
  <si>
    <t>主要领导审签：</t>
  </si>
  <si>
    <t>时间：</t>
  </si>
  <si>
    <t>年      月      日</t>
  </si>
  <si>
    <t>拨款时间：2024年12月26日</t>
  </si>
  <si>
    <t>分段预付</t>
  </si>
  <si>
    <t>202412</t>
  </si>
  <si>
    <t>合计(11家)</t>
  </si>
  <si>
    <t>昆明市城乡居民医保定点医药机构异地就医费用结算明细表</t>
  </si>
  <si>
    <t>医疗机构编号</t>
  </si>
  <si>
    <t>医疗机构名称</t>
  </si>
  <si>
    <t>数据期别</t>
  </si>
  <si>
    <t>险种类别</t>
  </si>
  <si>
    <t>基本医疗保险</t>
  </si>
  <si>
    <t>大病补充医疗保险</t>
  </si>
  <si>
    <t>医疗照顾专项补助</t>
  </si>
  <si>
    <t>其他补助</t>
  </si>
  <si>
    <t>审核扣款</t>
  </si>
  <si>
    <t>建档立卡医疗救助</t>
  </si>
  <si>
    <t>合计</t>
  </si>
  <si>
    <t>统筹基金</t>
  </si>
  <si>
    <t>1</t>
  </si>
  <si>
    <t>2024</t>
  </si>
  <si>
    <t>城乡居民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</si>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</sst>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\.mm\.dd\ hh:mm:ss"/>
    <numFmt numFmtId="178" formatCode="0.00_ "/>
  </numFmts>
  <fonts count="37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color rgb="FF333333"/>
      <name val="宋体"/>
      <charset val="134"/>
    </font>
    <font>
      <b/>
      <sz val="11"/>
      <color indexed="8"/>
      <name val="宋体"/>
      <charset val="134"/>
      <scheme val="major"/>
    </font>
    <font>
      <b/>
      <sz val="16"/>
      <color rgb="FF333333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9"/>
      <color rgb="FF333333"/>
      <name val="宋体"/>
      <charset val="134"/>
      <scheme val="maj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333333"/>
      <name val="宋体"/>
      <charset val="134"/>
    </font>
    <font>
      <b/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33333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0" borderId="17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4" borderId="20" applyNumberFormat="0" applyAlignment="0" applyProtection="0">
      <alignment vertical="center"/>
    </xf>
    <xf numFmtId="0" fontId="31" fillId="14" borderId="16" applyNumberFormat="0" applyAlignment="0" applyProtection="0">
      <alignment vertical="center"/>
    </xf>
    <xf numFmtId="0" fontId="32" fillId="15" borderId="21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right" vertical="center" shrinkToFi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176" fontId="1" fillId="0" borderId="0" xfId="0" applyNumberFormat="1" applyFont="1" applyFill="1" applyBorder="1" applyAlignment="1"/>
    <xf numFmtId="0" fontId="7" fillId="0" borderId="0" xfId="0" applyFont="1">
      <alignment vertical="center"/>
    </xf>
    <xf numFmtId="0" fontId="8" fillId="2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177" fontId="10" fillId="3" borderId="4" xfId="0" applyNumberFormat="1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177" fontId="9" fillId="3" borderId="4" xfId="0" applyNumberFormat="1" applyFont="1" applyFill="1" applyBorder="1" applyAlignment="1">
      <alignment horizontal="left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177" fontId="16" fillId="3" borderId="4" xfId="0" applyNumberFormat="1" applyFont="1" applyFill="1" applyBorder="1" applyAlignment="1">
      <alignment horizontal="left" vertical="center" wrapText="1"/>
    </xf>
    <xf numFmtId="2" fontId="15" fillId="4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opLeftCell="A17" workbookViewId="0">
      <selection activeCell="F11" sqref="F11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customFormat="1" ht="15" customHeight="1" spans="1:18">
      <c r="A2" s="22" t="s">
        <v>1</v>
      </c>
      <c r="B2" s="22"/>
      <c r="C2" s="22"/>
      <c r="D2" s="22"/>
      <c r="E2" s="22"/>
      <c r="F2" s="31" t="s">
        <v>2</v>
      </c>
      <c r="G2" s="30"/>
      <c r="H2" s="31" t="s">
        <v>3</v>
      </c>
      <c r="I2" s="31"/>
      <c r="J2" s="31"/>
      <c r="K2" s="31" t="s">
        <v>2</v>
      </c>
      <c r="L2" s="30"/>
      <c r="M2" s="46"/>
      <c r="N2" s="46"/>
      <c r="O2" s="46"/>
      <c r="P2" s="31" t="s">
        <v>2</v>
      </c>
      <c r="Q2" s="31" t="s">
        <v>2</v>
      </c>
      <c r="R2" s="30" t="s">
        <v>4</v>
      </c>
    </row>
    <row r="3" customFormat="1" ht="15" customHeight="1" spans="1:18">
      <c r="A3" s="32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/>
      <c r="J3" s="32"/>
      <c r="K3" s="32"/>
      <c r="L3" s="32"/>
      <c r="M3" s="32"/>
      <c r="N3" s="32"/>
      <c r="O3" s="32"/>
      <c r="P3" s="32"/>
      <c r="Q3" s="32"/>
      <c r="R3" s="32" t="s">
        <v>13</v>
      </c>
    </row>
    <row r="4" customFormat="1" ht="15" customHeight="1" spans="1:18">
      <c r="A4" s="32"/>
      <c r="B4" s="32"/>
      <c r="C4" s="32"/>
      <c r="D4" s="32"/>
      <c r="E4" s="32"/>
      <c r="F4" s="32"/>
      <c r="G4" s="32"/>
      <c r="H4" s="32" t="s">
        <v>14</v>
      </c>
      <c r="I4" s="32" t="s">
        <v>15</v>
      </c>
      <c r="J4" s="32" t="s">
        <v>16</v>
      </c>
      <c r="K4" s="32" t="s">
        <v>17</v>
      </c>
      <c r="L4" s="32" t="s">
        <v>18</v>
      </c>
      <c r="M4" s="32" t="s">
        <v>19</v>
      </c>
      <c r="N4" s="32" t="s">
        <v>20</v>
      </c>
      <c r="O4" s="32" t="s">
        <v>21</v>
      </c>
      <c r="P4" s="32" t="s">
        <v>22</v>
      </c>
      <c r="Q4" s="32" t="s">
        <v>23</v>
      </c>
      <c r="R4" s="32"/>
    </row>
    <row r="5" customFormat="1" ht="15" customHeight="1" spans="1:18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customFormat="1" ht="34" customHeight="1" spans="1:18">
      <c r="A6" s="33">
        <v>1</v>
      </c>
      <c r="B6" s="33" t="s">
        <v>24</v>
      </c>
      <c r="C6" s="33" t="s">
        <v>25</v>
      </c>
      <c r="D6" s="33" t="s">
        <v>26</v>
      </c>
      <c r="E6" s="33" t="s">
        <v>27</v>
      </c>
      <c r="F6" s="33" t="s">
        <v>28</v>
      </c>
      <c r="G6" s="33" t="s">
        <v>29</v>
      </c>
      <c r="H6" s="51">
        <f>76.51+0</f>
        <v>76.51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76.51</v>
      </c>
    </row>
    <row r="7" customFormat="1" ht="19" customHeight="1" spans="1:18">
      <c r="A7" s="33">
        <v>2</v>
      </c>
      <c r="B7" s="33" t="s">
        <v>30</v>
      </c>
      <c r="C7" s="33" t="s">
        <v>31</v>
      </c>
      <c r="D7" s="33" t="s">
        <v>26</v>
      </c>
      <c r="E7" s="33" t="s">
        <v>32</v>
      </c>
      <c r="F7" s="33" t="s">
        <v>33</v>
      </c>
      <c r="G7" s="33" t="s">
        <v>29</v>
      </c>
      <c r="H7" s="51">
        <f>6158.68+0</f>
        <v>6158.68</v>
      </c>
      <c r="I7" s="47">
        <v>82639.51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1128.55</v>
      </c>
      <c r="P7" s="47">
        <v>0</v>
      </c>
      <c r="Q7" s="47">
        <v>0</v>
      </c>
      <c r="R7" s="47">
        <v>89926.74</v>
      </c>
    </row>
    <row r="8" customFormat="1" ht="15" customHeight="1" spans="1:18">
      <c r="A8" s="33">
        <v>3</v>
      </c>
      <c r="B8" s="33"/>
      <c r="C8" s="33"/>
      <c r="D8" s="33"/>
      <c r="E8" s="33" t="s">
        <v>27</v>
      </c>
      <c r="F8" s="33" t="s">
        <v>28</v>
      </c>
      <c r="G8" s="33" t="s">
        <v>29</v>
      </c>
      <c r="H8" s="51">
        <f>42461.37+0</f>
        <v>42461.37</v>
      </c>
      <c r="I8" s="47">
        <v>63575.72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3</v>
      </c>
      <c r="P8" s="47">
        <v>0</v>
      </c>
      <c r="Q8" s="47">
        <v>0</v>
      </c>
      <c r="R8" s="47">
        <v>106040.09</v>
      </c>
    </row>
    <row r="9" customFormat="1" ht="34" customHeight="1" spans="1:18">
      <c r="A9" s="33">
        <v>4</v>
      </c>
      <c r="B9" s="33" t="s">
        <v>34</v>
      </c>
      <c r="C9" s="33" t="s">
        <v>35</v>
      </c>
      <c r="D9" s="33" t="s">
        <v>26</v>
      </c>
      <c r="E9" s="33" t="s">
        <v>27</v>
      </c>
      <c r="F9" s="33" t="s">
        <v>28</v>
      </c>
      <c r="G9" s="33" t="s">
        <v>29</v>
      </c>
      <c r="H9" s="51">
        <f>4343.6+0</f>
        <v>4343.6</v>
      </c>
      <c r="I9" s="47">
        <v>36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4379.6</v>
      </c>
    </row>
    <row r="10" customFormat="1" ht="45" customHeight="1" spans="1:18">
      <c r="A10" s="33">
        <v>5</v>
      </c>
      <c r="B10" s="33" t="s">
        <v>36</v>
      </c>
      <c r="C10" s="33" t="s">
        <v>37</v>
      </c>
      <c r="D10" s="33" t="s">
        <v>26</v>
      </c>
      <c r="E10" s="33" t="s">
        <v>27</v>
      </c>
      <c r="F10" s="33" t="s">
        <v>28</v>
      </c>
      <c r="G10" s="33" t="s">
        <v>29</v>
      </c>
      <c r="H10" s="51">
        <f>216.94+0</f>
        <v>216.94</v>
      </c>
      <c r="I10" s="47">
        <v>51987.38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52204.32</v>
      </c>
    </row>
    <row r="11" customFormat="1" ht="15" customHeight="1" spans="1:18">
      <c r="A11" s="33">
        <v>6</v>
      </c>
      <c r="B11" s="33" t="s">
        <v>38</v>
      </c>
      <c r="C11" s="33" t="s">
        <v>39</v>
      </c>
      <c r="D11" s="33" t="s">
        <v>26</v>
      </c>
      <c r="E11" s="33" t="s">
        <v>32</v>
      </c>
      <c r="F11" s="33" t="s">
        <v>33</v>
      </c>
      <c r="G11" s="33" t="s">
        <v>29</v>
      </c>
      <c r="H11" s="51">
        <f>0+0</f>
        <v>0</v>
      </c>
      <c r="I11" s="47">
        <v>1168.52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1168.52</v>
      </c>
    </row>
    <row r="12" customFormat="1" ht="15" customHeight="1" spans="1:18">
      <c r="A12" s="33">
        <v>7</v>
      </c>
      <c r="B12" s="33"/>
      <c r="C12" s="33"/>
      <c r="D12" s="33"/>
      <c r="E12" s="33" t="s">
        <v>27</v>
      </c>
      <c r="F12" s="33" t="s">
        <v>28</v>
      </c>
      <c r="G12" s="33" t="s">
        <v>29</v>
      </c>
      <c r="H12" s="51">
        <f>0+0</f>
        <v>0</v>
      </c>
      <c r="I12" s="47">
        <v>40.65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101.66</v>
      </c>
      <c r="P12" s="47">
        <v>0</v>
      </c>
      <c r="Q12" s="47">
        <v>0</v>
      </c>
      <c r="R12" s="47">
        <v>142.31</v>
      </c>
    </row>
    <row r="13" customFormat="1" ht="15" customHeight="1" spans="1:18">
      <c r="A13" s="33">
        <v>8</v>
      </c>
      <c r="B13" s="33" t="s">
        <v>40</v>
      </c>
      <c r="C13" s="33" t="s">
        <v>41</v>
      </c>
      <c r="D13" s="33" t="s">
        <v>26</v>
      </c>
      <c r="E13" s="33" t="s">
        <v>32</v>
      </c>
      <c r="F13" s="33" t="s">
        <v>33</v>
      </c>
      <c r="G13" s="33" t="s">
        <v>29</v>
      </c>
      <c r="H13" s="51">
        <f>4800.98+0</f>
        <v>4800.98</v>
      </c>
      <c r="I13" s="47">
        <v>251349.7</v>
      </c>
      <c r="J13" s="47">
        <v>0</v>
      </c>
      <c r="K13" s="47">
        <v>10783.05</v>
      </c>
      <c r="L13" s="47">
        <v>0</v>
      </c>
      <c r="M13" s="47">
        <v>0</v>
      </c>
      <c r="N13" s="47">
        <v>0</v>
      </c>
      <c r="O13" s="47">
        <v>8896.87</v>
      </c>
      <c r="P13" s="47">
        <v>0</v>
      </c>
      <c r="Q13" s="47">
        <v>0</v>
      </c>
      <c r="R13" s="47">
        <v>275830.6</v>
      </c>
    </row>
    <row r="14" customFormat="1" ht="15" customHeight="1" spans="1:18">
      <c r="A14" s="33">
        <v>9</v>
      </c>
      <c r="B14" s="33"/>
      <c r="C14" s="33"/>
      <c r="D14" s="33"/>
      <c r="E14" s="33" t="s">
        <v>27</v>
      </c>
      <c r="F14" s="33" t="s">
        <v>28</v>
      </c>
      <c r="G14" s="33" t="s">
        <v>29</v>
      </c>
      <c r="H14" s="51">
        <f>25019.47+0</f>
        <v>25019.47</v>
      </c>
      <c r="I14" s="47">
        <v>41433.98</v>
      </c>
      <c r="J14" s="47">
        <v>0</v>
      </c>
      <c r="K14" s="47">
        <v>154721.46</v>
      </c>
      <c r="L14" s="47">
        <v>0</v>
      </c>
      <c r="M14" s="47">
        <v>0</v>
      </c>
      <c r="N14" s="47">
        <v>0</v>
      </c>
      <c r="O14" s="47">
        <v>2771.54</v>
      </c>
      <c r="P14" s="47">
        <v>0</v>
      </c>
      <c r="Q14" s="47">
        <v>0</v>
      </c>
      <c r="R14" s="47">
        <v>223946.45</v>
      </c>
    </row>
    <row r="15" customFormat="1" ht="15" customHeight="1" spans="1:18">
      <c r="A15" s="33">
        <v>10</v>
      </c>
      <c r="B15" s="33" t="s">
        <v>42</v>
      </c>
      <c r="C15" s="33" t="s">
        <v>43</v>
      </c>
      <c r="D15" s="33" t="s">
        <v>26</v>
      </c>
      <c r="E15" s="33" t="s">
        <v>32</v>
      </c>
      <c r="F15" s="33" t="s">
        <v>33</v>
      </c>
      <c r="G15" s="33" t="s">
        <v>29</v>
      </c>
      <c r="H15" s="51">
        <f>2507.04+0</f>
        <v>2507.04</v>
      </c>
      <c r="I15" s="47">
        <v>40463.69</v>
      </c>
      <c r="J15" s="47">
        <v>0</v>
      </c>
      <c r="K15" s="47">
        <v>704.34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43675.07</v>
      </c>
    </row>
    <row r="16" customFormat="1" ht="15" customHeight="1" spans="1:18">
      <c r="A16" s="33">
        <v>11</v>
      </c>
      <c r="B16" s="33"/>
      <c r="C16" s="33"/>
      <c r="D16" s="33"/>
      <c r="E16" s="33" t="s">
        <v>27</v>
      </c>
      <c r="F16" s="33" t="s">
        <v>28</v>
      </c>
      <c r="G16" s="33" t="s">
        <v>29</v>
      </c>
      <c r="H16" s="51">
        <f>2445.93+0</f>
        <v>2445.93</v>
      </c>
      <c r="I16" s="47">
        <v>1149.31</v>
      </c>
      <c r="J16" s="47">
        <v>0</v>
      </c>
      <c r="K16" s="47">
        <v>507.69</v>
      </c>
      <c r="L16" s="47">
        <v>0</v>
      </c>
      <c r="M16" s="47">
        <v>0</v>
      </c>
      <c r="N16" s="47">
        <v>0</v>
      </c>
      <c r="O16" s="47">
        <v>130.88</v>
      </c>
      <c r="P16" s="47">
        <v>0</v>
      </c>
      <c r="Q16" s="47">
        <v>0</v>
      </c>
      <c r="R16" s="47">
        <v>4233.81</v>
      </c>
    </row>
    <row r="17" customFormat="1" ht="34" customHeight="1" spans="1:18">
      <c r="A17" s="33">
        <v>12</v>
      </c>
      <c r="B17" s="33" t="s">
        <v>44</v>
      </c>
      <c r="C17" s="33" t="s">
        <v>45</v>
      </c>
      <c r="D17" s="33" t="s">
        <v>26</v>
      </c>
      <c r="E17" s="33" t="s">
        <v>27</v>
      </c>
      <c r="F17" s="33" t="s">
        <v>28</v>
      </c>
      <c r="G17" s="33" t="s">
        <v>29</v>
      </c>
      <c r="H17" s="51">
        <f>490.26+0</f>
        <v>490.26</v>
      </c>
      <c r="I17" s="47">
        <v>236.53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726.79</v>
      </c>
    </row>
    <row r="18" customFormat="1" ht="34" customHeight="1" spans="1:18">
      <c r="A18" s="33">
        <v>13</v>
      </c>
      <c r="B18" s="33" t="s">
        <v>46</v>
      </c>
      <c r="C18" s="33" t="s">
        <v>47</v>
      </c>
      <c r="D18" s="33" t="s">
        <v>26</v>
      </c>
      <c r="E18" s="33" t="s">
        <v>27</v>
      </c>
      <c r="F18" s="33" t="s">
        <v>28</v>
      </c>
      <c r="G18" s="33" t="s">
        <v>29</v>
      </c>
      <c r="H18" s="51">
        <f>492.47+0</f>
        <v>492.47</v>
      </c>
      <c r="I18" s="47">
        <v>54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546.47</v>
      </c>
    </row>
    <row r="19" customFormat="1" ht="34" customHeight="1" spans="1:18">
      <c r="A19" s="33">
        <v>14</v>
      </c>
      <c r="B19" s="33" t="s">
        <v>48</v>
      </c>
      <c r="C19" s="33" t="s">
        <v>49</v>
      </c>
      <c r="D19" s="33" t="s">
        <v>26</v>
      </c>
      <c r="E19" s="33" t="s">
        <v>27</v>
      </c>
      <c r="F19" s="33" t="s">
        <v>28</v>
      </c>
      <c r="G19" s="33" t="s">
        <v>29</v>
      </c>
      <c r="H19" s="51">
        <f>2486.53+0</f>
        <v>2486.53</v>
      </c>
      <c r="I19" s="47">
        <v>1116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3602.53</v>
      </c>
    </row>
    <row r="20" customFormat="1" ht="23" customHeight="1" spans="1:18">
      <c r="A20" s="33">
        <v>15</v>
      </c>
      <c r="B20" s="33" t="s">
        <v>50</v>
      </c>
      <c r="C20" s="33" t="s">
        <v>51</v>
      </c>
      <c r="D20" s="33" t="s">
        <v>26</v>
      </c>
      <c r="E20" s="33" t="s">
        <v>27</v>
      </c>
      <c r="F20" s="33" t="s">
        <v>28</v>
      </c>
      <c r="G20" s="33" t="s">
        <v>29</v>
      </c>
      <c r="H20" s="51">
        <f>176.47+0</f>
        <v>176.47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176.47</v>
      </c>
    </row>
    <row r="21" customFormat="1" ht="15" customHeight="1" spans="1:18">
      <c r="A21" s="33">
        <v>16</v>
      </c>
      <c r="B21" s="33" t="s">
        <v>52</v>
      </c>
      <c r="C21" s="33" t="s">
        <v>53</v>
      </c>
      <c r="D21" s="33" t="s">
        <v>26</v>
      </c>
      <c r="E21" s="33" t="s">
        <v>32</v>
      </c>
      <c r="F21" s="33" t="s">
        <v>33</v>
      </c>
      <c r="G21" s="33" t="s">
        <v>29</v>
      </c>
      <c r="H21" s="51">
        <f>0+0</f>
        <v>0</v>
      </c>
      <c r="I21" s="47">
        <v>15934.97</v>
      </c>
      <c r="J21" s="47">
        <v>0</v>
      </c>
      <c r="K21" s="47">
        <v>4754.41</v>
      </c>
      <c r="L21" s="47">
        <v>0</v>
      </c>
      <c r="M21" s="47">
        <v>0</v>
      </c>
      <c r="N21" s="47">
        <v>0</v>
      </c>
      <c r="O21" s="47">
        <v>393.57</v>
      </c>
      <c r="P21" s="47">
        <v>0</v>
      </c>
      <c r="Q21" s="47">
        <v>0</v>
      </c>
      <c r="R21" s="47">
        <v>21082.95</v>
      </c>
    </row>
    <row r="22" customFormat="1" ht="15" customHeight="1" spans="1:18">
      <c r="A22" s="33">
        <v>17</v>
      </c>
      <c r="B22" s="33"/>
      <c r="C22" s="33"/>
      <c r="D22" s="33"/>
      <c r="E22" s="33" t="s">
        <v>27</v>
      </c>
      <c r="F22" s="33" t="s">
        <v>28</v>
      </c>
      <c r="G22" s="33" t="s">
        <v>29</v>
      </c>
      <c r="H22" s="51">
        <f>467.03+0</f>
        <v>467.03</v>
      </c>
      <c r="I22" s="47">
        <v>30.97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498</v>
      </c>
    </row>
    <row r="23" customFormat="1" ht="15" customHeight="1" spans="1:18">
      <c r="A23" s="33">
        <v>18</v>
      </c>
      <c r="B23" s="33" t="s">
        <v>54</v>
      </c>
      <c r="C23" s="33" t="s">
        <v>55</v>
      </c>
      <c r="D23" s="33" t="s">
        <v>26</v>
      </c>
      <c r="E23" s="33" t="s">
        <v>27</v>
      </c>
      <c r="F23" s="33" t="s">
        <v>28</v>
      </c>
      <c r="G23" s="33" t="s">
        <v>29</v>
      </c>
      <c r="H23" s="51">
        <f>1260.5+0</f>
        <v>1260.5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1260.5</v>
      </c>
    </row>
    <row r="24" customFormat="1" ht="19" customHeight="1" spans="1:18">
      <c r="A24" s="33">
        <v>19</v>
      </c>
      <c r="B24" s="33" t="s">
        <v>56</v>
      </c>
      <c r="C24" s="33" t="s">
        <v>57</v>
      </c>
      <c r="D24" s="33" t="s">
        <v>26</v>
      </c>
      <c r="E24" s="33" t="s">
        <v>32</v>
      </c>
      <c r="F24" s="33" t="s">
        <v>33</v>
      </c>
      <c r="G24" s="33" t="s">
        <v>29</v>
      </c>
      <c r="H24" s="51">
        <f>4258.07+0</f>
        <v>4258.07</v>
      </c>
      <c r="I24" s="47">
        <v>49157.07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375</v>
      </c>
      <c r="P24" s="47">
        <v>0</v>
      </c>
      <c r="Q24" s="47">
        <v>0</v>
      </c>
      <c r="R24" s="47">
        <v>53790.14</v>
      </c>
    </row>
    <row r="25" ht="15" customHeight="1" spans="1:18">
      <c r="A25" s="33">
        <v>20</v>
      </c>
      <c r="B25" s="33"/>
      <c r="C25" s="33"/>
      <c r="D25" s="33"/>
      <c r="E25" s="33" t="s">
        <v>27</v>
      </c>
      <c r="F25" s="33" t="s">
        <v>28</v>
      </c>
      <c r="G25" s="33" t="s">
        <v>29</v>
      </c>
      <c r="H25" s="51">
        <f>28661.69+0</f>
        <v>28661.69</v>
      </c>
      <c r="I25" s="47">
        <v>1771.93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30433.62</v>
      </c>
    </row>
    <row r="26" ht="34" customHeight="1" spans="1:18">
      <c r="A26" s="33">
        <v>21</v>
      </c>
      <c r="B26" s="33" t="s">
        <v>58</v>
      </c>
      <c r="C26" s="33" t="s">
        <v>59</v>
      </c>
      <c r="D26" s="33" t="s">
        <v>26</v>
      </c>
      <c r="E26" s="33" t="s">
        <v>27</v>
      </c>
      <c r="F26" s="33" t="s">
        <v>28</v>
      </c>
      <c r="G26" s="33" t="s">
        <v>29</v>
      </c>
      <c r="H26" s="51">
        <f>2684.97+0</f>
        <v>2684.97</v>
      </c>
      <c r="I26" s="47">
        <v>189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2873.97</v>
      </c>
    </row>
    <row r="27" customFormat="1" ht="15" customHeight="1" spans="1:18">
      <c r="A27" s="33" t="s">
        <v>60</v>
      </c>
      <c r="B27" s="33"/>
      <c r="C27" s="33"/>
      <c r="D27" s="33"/>
      <c r="E27" s="33"/>
      <c r="F27" s="33"/>
      <c r="G27" s="33"/>
      <c r="H27" s="47">
        <f>129008.509999999+0</f>
        <v>129008.509999999</v>
      </c>
      <c r="I27" s="47">
        <v>602334.93</v>
      </c>
      <c r="J27" s="47">
        <v>0</v>
      </c>
      <c r="K27" s="47">
        <v>171470.95</v>
      </c>
      <c r="L27" s="47">
        <v>0</v>
      </c>
      <c r="M27" s="47">
        <v>0</v>
      </c>
      <c r="N27" s="47">
        <v>0</v>
      </c>
      <c r="O27" s="47">
        <v>13801.07</v>
      </c>
      <c r="P27" s="47">
        <v>0</v>
      </c>
      <c r="Q27" s="47">
        <v>0</v>
      </c>
      <c r="R27" s="47">
        <v>916615.46</v>
      </c>
    </row>
  </sheetData>
  <mergeCells count="42">
    <mergeCell ref="A1:R1"/>
    <mergeCell ref="A2:E2"/>
    <mergeCell ref="H2:J2"/>
    <mergeCell ref="M2:O2"/>
    <mergeCell ref="H3:Q3"/>
    <mergeCell ref="A27:G27"/>
    <mergeCell ref="A3:A5"/>
    <mergeCell ref="B3:B5"/>
    <mergeCell ref="B7:B8"/>
    <mergeCell ref="B11:B12"/>
    <mergeCell ref="B13:B14"/>
    <mergeCell ref="B15:B16"/>
    <mergeCell ref="B21:B22"/>
    <mergeCell ref="B24:B25"/>
    <mergeCell ref="C3:C5"/>
    <mergeCell ref="C7:C8"/>
    <mergeCell ref="C11:C12"/>
    <mergeCell ref="C13:C14"/>
    <mergeCell ref="C15:C16"/>
    <mergeCell ref="C21:C22"/>
    <mergeCell ref="C24:C25"/>
    <mergeCell ref="D3:D5"/>
    <mergeCell ref="D7:D8"/>
    <mergeCell ref="D11:D12"/>
    <mergeCell ref="D13:D14"/>
    <mergeCell ref="D15:D16"/>
    <mergeCell ref="D21:D22"/>
    <mergeCell ref="D24:D2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E18" sqref="E18"/>
    </sheetView>
  </sheetViews>
  <sheetFormatPr defaultColWidth="9" defaultRowHeight="13.5" outlineLevelRow="6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customFormat="1" ht="15" customHeight="1" spans="1:18">
      <c r="A2" s="22" t="s">
        <v>1</v>
      </c>
      <c r="B2" s="22"/>
      <c r="C2" s="22"/>
      <c r="D2" s="22"/>
      <c r="E2" s="22"/>
      <c r="F2" s="31" t="s">
        <v>2</v>
      </c>
      <c r="G2" s="30"/>
      <c r="H2" s="22"/>
      <c r="I2" s="30" t="s">
        <v>2</v>
      </c>
      <c r="J2" s="22" t="s">
        <v>2</v>
      </c>
      <c r="K2" s="31" t="s">
        <v>2</v>
      </c>
      <c r="L2" s="30"/>
      <c r="M2" s="50"/>
      <c r="N2" s="50"/>
      <c r="O2" s="50"/>
      <c r="P2" s="31" t="s">
        <v>2</v>
      </c>
      <c r="Q2" s="31" t="s">
        <v>2</v>
      </c>
      <c r="R2" s="30" t="s">
        <v>4</v>
      </c>
    </row>
    <row r="3" customFormat="1" ht="15" customHeight="1" spans="1:18">
      <c r="A3" s="32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/>
      <c r="J3" s="32"/>
      <c r="K3" s="32"/>
      <c r="L3" s="32"/>
      <c r="M3" s="32"/>
      <c r="N3" s="32"/>
      <c r="O3" s="32"/>
      <c r="P3" s="32"/>
      <c r="Q3" s="32"/>
      <c r="R3" s="32" t="s">
        <v>13</v>
      </c>
    </row>
    <row r="4" customFormat="1" ht="15" customHeight="1" spans="1:18">
      <c r="A4" s="32"/>
      <c r="B4" s="32"/>
      <c r="C4" s="32"/>
      <c r="D4" s="32"/>
      <c r="E4" s="32"/>
      <c r="F4" s="32"/>
      <c r="G4" s="32"/>
      <c r="H4" s="32" t="s">
        <v>14</v>
      </c>
      <c r="I4" s="32" t="s">
        <v>15</v>
      </c>
      <c r="J4" s="32" t="s">
        <v>16</v>
      </c>
      <c r="K4" s="32" t="s">
        <v>17</v>
      </c>
      <c r="L4" s="32" t="s">
        <v>18</v>
      </c>
      <c r="M4" s="32" t="s">
        <v>19</v>
      </c>
      <c r="N4" s="32" t="s">
        <v>20</v>
      </c>
      <c r="O4" s="32" t="s">
        <v>21</v>
      </c>
      <c r="P4" s="32" t="s">
        <v>22</v>
      </c>
      <c r="Q4" s="32" t="s">
        <v>23</v>
      </c>
      <c r="R4" s="32"/>
    </row>
    <row r="5" customFormat="1" ht="15" customHeight="1" spans="1:18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customFormat="1" ht="23" customHeight="1" spans="1:18">
      <c r="A6" s="33">
        <v>1</v>
      </c>
      <c r="B6" s="33" t="s">
        <v>50</v>
      </c>
      <c r="C6" s="33" t="s">
        <v>51</v>
      </c>
      <c r="D6" s="33" t="s">
        <v>26</v>
      </c>
      <c r="E6" s="33" t="s">
        <v>27</v>
      </c>
      <c r="F6" s="33" t="s">
        <v>28</v>
      </c>
      <c r="G6" s="33" t="s">
        <v>61</v>
      </c>
      <c r="H6" s="47">
        <f>0+0</f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</row>
    <row r="7" customFormat="1" ht="15" customHeight="1" spans="1:18">
      <c r="A7" s="33" t="s">
        <v>62</v>
      </c>
      <c r="B7" s="33"/>
      <c r="C7" s="33"/>
      <c r="D7" s="33"/>
      <c r="E7" s="33"/>
      <c r="F7" s="33"/>
      <c r="G7" s="33"/>
      <c r="H7" s="47">
        <f>0+0</f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</row>
  </sheetData>
  <mergeCells count="23">
    <mergeCell ref="A1:R1"/>
    <mergeCell ref="A2:E2"/>
    <mergeCell ref="M2:O2"/>
    <mergeCell ref="H3:Q3"/>
    <mergeCell ref="A7:G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G19" sqref="G19"/>
    </sheetView>
  </sheetViews>
  <sheetFormatPr defaultColWidth="9" defaultRowHeight="13.5" outlineLevelRow="6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customFormat="1" ht="15" customHeight="1" spans="1:18">
      <c r="A2" s="22" t="s">
        <v>1</v>
      </c>
      <c r="B2" s="22"/>
      <c r="C2" s="22"/>
      <c r="D2" s="22"/>
      <c r="E2" s="22"/>
      <c r="F2" s="31" t="s">
        <v>2</v>
      </c>
      <c r="G2" s="30"/>
      <c r="H2" s="22"/>
      <c r="I2" s="30" t="s">
        <v>2</v>
      </c>
      <c r="J2" s="22" t="s">
        <v>2</v>
      </c>
      <c r="K2" s="31" t="s">
        <v>2</v>
      </c>
      <c r="L2" s="30"/>
      <c r="M2" s="50"/>
      <c r="N2" s="50"/>
      <c r="O2" s="50"/>
      <c r="P2" s="31" t="s">
        <v>2</v>
      </c>
      <c r="Q2" s="31" t="s">
        <v>2</v>
      </c>
      <c r="R2" s="30" t="s">
        <v>4</v>
      </c>
    </row>
    <row r="3" customFormat="1" ht="15" customHeight="1" spans="1:18">
      <c r="A3" s="32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/>
      <c r="J3" s="32"/>
      <c r="K3" s="32"/>
      <c r="L3" s="32"/>
      <c r="M3" s="32"/>
      <c r="N3" s="32"/>
      <c r="O3" s="32"/>
      <c r="P3" s="32"/>
      <c r="Q3" s="32"/>
      <c r="R3" s="32" t="s">
        <v>13</v>
      </c>
    </row>
    <row r="4" customFormat="1" ht="15" customHeight="1" spans="1:18">
      <c r="A4" s="32"/>
      <c r="B4" s="32"/>
      <c r="C4" s="32"/>
      <c r="D4" s="32"/>
      <c r="E4" s="32"/>
      <c r="F4" s="32"/>
      <c r="G4" s="32"/>
      <c r="H4" s="32" t="s">
        <v>14</v>
      </c>
      <c r="I4" s="32" t="s">
        <v>15</v>
      </c>
      <c r="J4" s="32" t="s">
        <v>16</v>
      </c>
      <c r="K4" s="32" t="s">
        <v>17</v>
      </c>
      <c r="L4" s="32" t="s">
        <v>18</v>
      </c>
      <c r="M4" s="32" t="s">
        <v>19</v>
      </c>
      <c r="N4" s="32" t="s">
        <v>20</v>
      </c>
      <c r="O4" s="32" t="s">
        <v>21</v>
      </c>
      <c r="P4" s="32" t="s">
        <v>22</v>
      </c>
      <c r="Q4" s="32" t="s">
        <v>23</v>
      </c>
      <c r="R4" s="32"/>
    </row>
    <row r="5" customFormat="1" ht="15" customHeight="1" spans="1:18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customFormat="1" ht="34" customHeight="1" spans="1:18">
      <c r="A6" s="33">
        <v>1</v>
      </c>
      <c r="B6" s="33" t="s">
        <v>24</v>
      </c>
      <c r="C6" s="33" t="s">
        <v>25</v>
      </c>
      <c r="D6" s="33" t="s">
        <v>26</v>
      </c>
      <c r="E6" s="33" t="s">
        <v>27</v>
      </c>
      <c r="F6" s="33" t="s">
        <v>28</v>
      </c>
      <c r="G6" s="33" t="s">
        <v>63</v>
      </c>
      <c r="H6" s="47">
        <f>0+0</f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</row>
    <row r="7" customFormat="1" ht="15" customHeight="1" spans="1:18">
      <c r="A7" s="33" t="s">
        <v>62</v>
      </c>
      <c r="B7" s="33"/>
      <c r="C7" s="33"/>
      <c r="D7" s="33"/>
      <c r="E7" s="33"/>
      <c r="F7" s="33"/>
      <c r="G7" s="33"/>
      <c r="H7" s="47">
        <f>0+0</f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</row>
  </sheetData>
  <mergeCells count="23">
    <mergeCell ref="A1:R1"/>
    <mergeCell ref="A2:E2"/>
    <mergeCell ref="M2:O2"/>
    <mergeCell ref="H3:Q3"/>
    <mergeCell ref="A7:G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I22" sqref="I22"/>
    </sheetView>
  </sheetViews>
  <sheetFormatPr defaultColWidth="9" defaultRowHeight="13.5" outlineLevelRow="7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ht="15" customHeight="1" spans="1:18">
      <c r="A2" s="22" t="s">
        <v>1</v>
      </c>
      <c r="B2" s="22"/>
      <c r="C2" s="22"/>
      <c r="D2" s="22"/>
      <c r="E2" s="22"/>
      <c r="F2" s="31" t="s">
        <v>2</v>
      </c>
      <c r="G2" s="30"/>
      <c r="H2" s="22"/>
      <c r="I2" s="30" t="s">
        <v>2</v>
      </c>
      <c r="J2" s="22" t="s">
        <v>2</v>
      </c>
      <c r="K2" s="31" t="s">
        <v>2</v>
      </c>
      <c r="L2" s="30"/>
      <c r="M2" s="50"/>
      <c r="N2" s="50"/>
      <c r="O2" s="50"/>
      <c r="P2" s="31" t="s">
        <v>2</v>
      </c>
      <c r="Q2" s="31" t="s">
        <v>2</v>
      </c>
      <c r="R2" s="30" t="s">
        <v>4</v>
      </c>
    </row>
    <row r="3" ht="15" customHeight="1" spans="1:18">
      <c r="A3" s="32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/>
      <c r="J3" s="32"/>
      <c r="K3" s="32"/>
      <c r="L3" s="32"/>
      <c r="M3" s="32"/>
      <c r="N3" s="32"/>
      <c r="O3" s="32"/>
      <c r="P3" s="32"/>
      <c r="Q3" s="32"/>
      <c r="R3" s="32" t="s">
        <v>13</v>
      </c>
    </row>
    <row r="4" ht="15" customHeight="1" spans="1:18">
      <c r="A4" s="32"/>
      <c r="B4" s="32"/>
      <c r="C4" s="32"/>
      <c r="D4" s="32"/>
      <c r="E4" s="32"/>
      <c r="F4" s="32"/>
      <c r="G4" s="32"/>
      <c r="H4" s="32" t="s">
        <v>14</v>
      </c>
      <c r="I4" s="32" t="s">
        <v>15</v>
      </c>
      <c r="J4" s="32" t="s">
        <v>16</v>
      </c>
      <c r="K4" s="32" t="s">
        <v>17</v>
      </c>
      <c r="L4" s="32" t="s">
        <v>18</v>
      </c>
      <c r="M4" s="32" t="s">
        <v>19</v>
      </c>
      <c r="N4" s="32" t="s">
        <v>20</v>
      </c>
      <c r="O4" s="32" t="s">
        <v>21</v>
      </c>
      <c r="P4" s="32" t="s">
        <v>22</v>
      </c>
      <c r="Q4" s="32" t="s">
        <v>23</v>
      </c>
      <c r="R4" s="32"/>
    </row>
    <row r="5" ht="15" customHeight="1" spans="1:18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ht="34" customHeight="1" spans="1:18">
      <c r="A6" s="33">
        <v>1</v>
      </c>
      <c r="B6" s="33" t="s">
        <v>24</v>
      </c>
      <c r="C6" s="33" t="s">
        <v>25</v>
      </c>
      <c r="D6" s="33" t="s">
        <v>26</v>
      </c>
      <c r="E6" s="33" t="s">
        <v>27</v>
      </c>
      <c r="F6" s="33" t="s">
        <v>28</v>
      </c>
      <c r="G6" s="33" t="s">
        <v>64</v>
      </c>
      <c r="H6" s="47">
        <f t="shared" ref="H6:H8" si="0">0+0</f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</row>
    <row r="7" ht="23" customHeight="1" spans="1:18">
      <c r="A7" s="33">
        <v>2</v>
      </c>
      <c r="B7" s="33" t="s">
        <v>40</v>
      </c>
      <c r="C7" s="33" t="s">
        <v>41</v>
      </c>
      <c r="D7" s="33" t="s">
        <v>26</v>
      </c>
      <c r="E7" s="33" t="s">
        <v>65</v>
      </c>
      <c r="F7" s="33" t="s">
        <v>28</v>
      </c>
      <c r="G7" s="33" t="s">
        <v>64</v>
      </c>
      <c r="H7" s="47">
        <f t="shared" si="0"/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</row>
    <row r="8" ht="15" customHeight="1" spans="1:18">
      <c r="A8" s="33" t="s">
        <v>66</v>
      </c>
      <c r="B8" s="33"/>
      <c r="C8" s="33"/>
      <c r="D8" s="33"/>
      <c r="E8" s="33"/>
      <c r="F8" s="33"/>
      <c r="G8" s="33"/>
      <c r="H8" s="47">
        <f t="shared" si="0"/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</row>
  </sheetData>
  <mergeCells count="23">
    <mergeCell ref="A1:R1"/>
    <mergeCell ref="A2:E2"/>
    <mergeCell ref="M2:O2"/>
    <mergeCell ref="H3:Q3"/>
    <mergeCell ref="A8:G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J19" sqref="J19"/>
    </sheetView>
  </sheetViews>
  <sheetFormatPr defaultColWidth="9" defaultRowHeight="13.5" outlineLevelRow="6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ht="15" customHeight="1" spans="1:18">
      <c r="A2" s="22" t="s">
        <v>1</v>
      </c>
      <c r="B2" s="22"/>
      <c r="C2" s="22"/>
      <c r="D2" s="22"/>
      <c r="E2" s="22"/>
      <c r="F2" s="31" t="s">
        <v>2</v>
      </c>
      <c r="G2" s="30"/>
      <c r="H2" s="31" t="s">
        <v>2</v>
      </c>
      <c r="I2" s="31"/>
      <c r="J2" s="31"/>
      <c r="K2" s="31"/>
      <c r="L2" s="30"/>
      <c r="M2" s="50"/>
      <c r="N2" s="50"/>
      <c r="O2" s="50"/>
      <c r="P2" s="31" t="s">
        <v>2</v>
      </c>
      <c r="Q2" s="31" t="s">
        <v>2</v>
      </c>
      <c r="R2" s="30" t="s">
        <v>4</v>
      </c>
    </row>
    <row r="3" ht="15" customHeight="1" spans="1:18">
      <c r="A3" s="32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/>
      <c r="J3" s="32"/>
      <c r="K3" s="32"/>
      <c r="L3" s="32"/>
      <c r="M3" s="32"/>
      <c r="N3" s="32"/>
      <c r="O3" s="32"/>
      <c r="P3" s="32"/>
      <c r="Q3" s="32"/>
      <c r="R3" s="32" t="s">
        <v>13</v>
      </c>
    </row>
    <row r="4" ht="15" customHeight="1" spans="1:18">
      <c r="A4" s="32"/>
      <c r="B4" s="32"/>
      <c r="C4" s="32"/>
      <c r="D4" s="32"/>
      <c r="E4" s="32"/>
      <c r="F4" s="32"/>
      <c r="G4" s="32"/>
      <c r="H4" s="32" t="s">
        <v>14</v>
      </c>
      <c r="I4" s="32" t="s">
        <v>15</v>
      </c>
      <c r="J4" s="32" t="s">
        <v>16</v>
      </c>
      <c r="K4" s="32" t="s">
        <v>17</v>
      </c>
      <c r="L4" s="32" t="s">
        <v>18</v>
      </c>
      <c r="M4" s="32" t="s">
        <v>19</v>
      </c>
      <c r="N4" s="32" t="s">
        <v>20</v>
      </c>
      <c r="O4" s="32" t="s">
        <v>21</v>
      </c>
      <c r="P4" s="32" t="s">
        <v>22</v>
      </c>
      <c r="Q4" s="32" t="s">
        <v>23</v>
      </c>
      <c r="R4" s="32"/>
    </row>
    <row r="5" ht="15" customHeight="1" spans="1:18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ht="34" customHeight="1" spans="1:18">
      <c r="A6" s="33">
        <v>1</v>
      </c>
      <c r="B6" s="33" t="s">
        <v>24</v>
      </c>
      <c r="C6" s="33" t="s">
        <v>25</v>
      </c>
      <c r="D6" s="33" t="s">
        <v>26</v>
      </c>
      <c r="E6" s="33" t="s">
        <v>27</v>
      </c>
      <c r="F6" s="33" t="s">
        <v>28</v>
      </c>
      <c r="G6" s="33" t="s">
        <v>67</v>
      </c>
      <c r="H6" s="47">
        <f>0+0</f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</row>
    <row r="7" ht="15" customHeight="1" spans="1:18">
      <c r="A7" s="33" t="s">
        <v>62</v>
      </c>
      <c r="B7" s="33"/>
      <c r="C7" s="33"/>
      <c r="D7" s="33"/>
      <c r="E7" s="33"/>
      <c r="F7" s="33"/>
      <c r="G7" s="33"/>
      <c r="H7" s="47">
        <f>0+0</f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</row>
  </sheetData>
  <mergeCells count="24">
    <mergeCell ref="A1:R1"/>
    <mergeCell ref="A2:E2"/>
    <mergeCell ref="H2:J2"/>
    <mergeCell ref="M2:O2"/>
    <mergeCell ref="H3:Q3"/>
    <mergeCell ref="A7:G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H19" sqref="H18:H19"/>
    </sheetView>
  </sheetViews>
  <sheetFormatPr defaultColWidth="9" defaultRowHeight="13.5" outlineLevelRow="7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ht="15" customHeight="1" spans="1:18">
      <c r="A2" s="22" t="s">
        <v>1</v>
      </c>
      <c r="B2" s="22"/>
      <c r="C2" s="22"/>
      <c r="D2" s="22"/>
      <c r="E2" s="22"/>
      <c r="F2" s="31" t="s">
        <v>2</v>
      </c>
      <c r="G2" s="30"/>
      <c r="H2" s="22"/>
      <c r="I2" s="30" t="s">
        <v>2</v>
      </c>
      <c r="J2" s="22" t="s">
        <v>2</v>
      </c>
      <c r="K2" s="31" t="s">
        <v>2</v>
      </c>
      <c r="L2" s="30"/>
      <c r="M2" s="50"/>
      <c r="N2" s="50"/>
      <c r="O2" s="50"/>
      <c r="P2" s="31" t="s">
        <v>2</v>
      </c>
      <c r="Q2" s="31" t="s">
        <v>2</v>
      </c>
      <c r="R2" s="30" t="s">
        <v>4</v>
      </c>
    </row>
    <row r="3" ht="15" customHeight="1" spans="1:18">
      <c r="A3" s="32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/>
      <c r="J3" s="32"/>
      <c r="K3" s="32"/>
      <c r="L3" s="32"/>
      <c r="M3" s="32"/>
      <c r="N3" s="32"/>
      <c r="O3" s="32"/>
      <c r="P3" s="32"/>
      <c r="Q3" s="32"/>
      <c r="R3" s="32" t="s">
        <v>13</v>
      </c>
    </row>
    <row r="4" ht="15" customHeight="1" spans="1:18">
      <c r="A4" s="32"/>
      <c r="B4" s="32"/>
      <c r="C4" s="32"/>
      <c r="D4" s="32"/>
      <c r="E4" s="32"/>
      <c r="F4" s="32"/>
      <c r="G4" s="32"/>
      <c r="H4" s="32" t="s">
        <v>14</v>
      </c>
      <c r="I4" s="32" t="s">
        <v>15</v>
      </c>
      <c r="J4" s="32" t="s">
        <v>16</v>
      </c>
      <c r="K4" s="32" t="s">
        <v>17</v>
      </c>
      <c r="L4" s="32" t="s">
        <v>18</v>
      </c>
      <c r="M4" s="32" t="s">
        <v>19</v>
      </c>
      <c r="N4" s="32" t="s">
        <v>20</v>
      </c>
      <c r="O4" s="32" t="s">
        <v>21</v>
      </c>
      <c r="P4" s="32" t="s">
        <v>22</v>
      </c>
      <c r="Q4" s="32" t="s">
        <v>23</v>
      </c>
      <c r="R4" s="32"/>
    </row>
    <row r="5" ht="15" customHeight="1" spans="1:18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ht="34" customHeight="1" spans="1:18">
      <c r="A6" s="33">
        <v>1</v>
      </c>
      <c r="B6" s="33" t="s">
        <v>24</v>
      </c>
      <c r="C6" s="33" t="s">
        <v>25</v>
      </c>
      <c r="D6" s="33" t="s">
        <v>26</v>
      </c>
      <c r="E6" s="33" t="s">
        <v>27</v>
      </c>
      <c r="F6" s="33" t="s">
        <v>28</v>
      </c>
      <c r="G6" s="33" t="s">
        <v>68</v>
      </c>
      <c r="H6" s="47">
        <f t="shared" ref="H6:H8" si="0">0+0</f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</row>
    <row r="7" ht="34" customHeight="1" spans="1:18">
      <c r="A7" s="33">
        <v>2</v>
      </c>
      <c r="B7" s="33" t="s">
        <v>56</v>
      </c>
      <c r="C7" s="33" t="s">
        <v>57</v>
      </c>
      <c r="D7" s="33" t="s">
        <v>26</v>
      </c>
      <c r="E7" s="33" t="s">
        <v>27</v>
      </c>
      <c r="F7" s="33" t="s">
        <v>28</v>
      </c>
      <c r="G7" s="33" t="s">
        <v>68</v>
      </c>
      <c r="H7" s="47">
        <f t="shared" si="0"/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</row>
    <row r="8" ht="15" customHeight="1" spans="1:18">
      <c r="A8" s="33" t="s">
        <v>66</v>
      </c>
      <c r="B8" s="33"/>
      <c r="C8" s="33"/>
      <c r="D8" s="33"/>
      <c r="E8" s="33"/>
      <c r="F8" s="33"/>
      <c r="G8" s="33"/>
      <c r="H8" s="47">
        <f t="shared" si="0"/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</row>
  </sheetData>
  <mergeCells count="23">
    <mergeCell ref="A1:R1"/>
    <mergeCell ref="A2:E2"/>
    <mergeCell ref="M2:O2"/>
    <mergeCell ref="H3:Q3"/>
    <mergeCell ref="A8:G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opLeftCell="A8" workbookViewId="0">
      <selection activeCell="H13" sqref="H13"/>
    </sheetView>
  </sheetViews>
  <sheetFormatPr defaultColWidth="9" defaultRowHeight="13.5"/>
  <cols>
    <col min="1" max="1" width="9.26666666666667" customWidth="1"/>
    <col min="2" max="2" width="5.125" customWidth="1"/>
    <col min="3" max="3" width="10.9833333333333" customWidth="1"/>
    <col min="4" max="4" width="12.2" customWidth="1"/>
    <col min="5" max="5" width="5.125" customWidth="1"/>
    <col min="6" max="7" width="7.44166666666667" customWidth="1"/>
    <col min="8" max="8" width="7.56666666666667" customWidth="1"/>
    <col min="9" max="15" width="9.75833333333333" customWidth="1"/>
    <col min="16" max="17" width="8.94166666666667" customWidth="1"/>
    <col min="18" max="18" width="8" hidden="1"/>
    <col min="19" max="19" width="10.575" customWidth="1"/>
  </cols>
  <sheetData>
    <row r="1" ht="38.25" customHeight="1" spans="1:19">
      <c r="A1" s="29" t="s">
        <v>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ht="15" customHeight="1" spans="1:19">
      <c r="A2" s="30" t="s">
        <v>70</v>
      </c>
      <c r="B2" s="22" t="s">
        <v>71</v>
      </c>
      <c r="C2" s="22"/>
      <c r="D2" s="22"/>
      <c r="E2" s="22"/>
      <c r="F2" s="22"/>
      <c r="G2" s="31" t="s">
        <v>2</v>
      </c>
      <c r="H2" s="30"/>
      <c r="I2" s="31" t="s">
        <v>3</v>
      </c>
      <c r="J2" s="31"/>
      <c r="K2" s="31"/>
      <c r="L2" s="31" t="s">
        <v>2</v>
      </c>
      <c r="M2" s="30"/>
      <c r="N2" s="46"/>
      <c r="O2" s="46"/>
      <c r="P2" s="46"/>
      <c r="Q2" s="31" t="s">
        <v>2</v>
      </c>
      <c r="R2" s="31" t="s">
        <v>2</v>
      </c>
      <c r="S2" s="30" t="s">
        <v>4</v>
      </c>
    </row>
    <row r="3" ht="15" customHeight="1" spans="1:19">
      <c r="A3" s="32" t="s">
        <v>72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/>
      <c r="K3" s="32"/>
      <c r="L3" s="32"/>
      <c r="M3" s="32"/>
      <c r="N3" s="32"/>
      <c r="O3" s="32"/>
      <c r="P3" s="32"/>
      <c r="Q3" s="32"/>
      <c r="R3" s="32"/>
      <c r="S3" s="32" t="s">
        <v>13</v>
      </c>
    </row>
    <row r="4" ht="15" customHeight="1" spans="1:19">
      <c r="A4" s="32"/>
      <c r="B4" s="32"/>
      <c r="C4" s="32"/>
      <c r="D4" s="32"/>
      <c r="E4" s="32"/>
      <c r="F4" s="32"/>
      <c r="G4" s="32"/>
      <c r="H4" s="32"/>
      <c r="I4" s="32" t="s">
        <v>14</v>
      </c>
      <c r="J4" s="32" t="s">
        <v>15</v>
      </c>
      <c r="K4" s="32" t="s">
        <v>16</v>
      </c>
      <c r="L4" s="32" t="s">
        <v>17</v>
      </c>
      <c r="M4" s="32" t="s">
        <v>18</v>
      </c>
      <c r="N4" s="32" t="s">
        <v>19</v>
      </c>
      <c r="O4" s="32" t="s">
        <v>20</v>
      </c>
      <c r="P4" s="32" t="s">
        <v>21</v>
      </c>
      <c r="Q4" s="32" t="s">
        <v>22</v>
      </c>
      <c r="R4" s="32" t="s">
        <v>23</v>
      </c>
      <c r="S4" s="32"/>
    </row>
    <row r="5" ht="15" customHeight="1" spans="1:19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ht="34" customHeight="1" spans="1:19">
      <c r="A6" s="33" t="s">
        <v>2</v>
      </c>
      <c r="B6" s="33">
        <v>1</v>
      </c>
      <c r="C6" s="33" t="s">
        <v>30</v>
      </c>
      <c r="D6" s="33" t="s">
        <v>31</v>
      </c>
      <c r="E6" s="33" t="s">
        <v>26</v>
      </c>
      <c r="F6" s="33" t="s">
        <v>73</v>
      </c>
      <c r="G6" s="33" t="s">
        <v>28</v>
      </c>
      <c r="H6" s="33" t="s">
        <v>74</v>
      </c>
      <c r="I6" s="47">
        <f t="shared" ref="I6:I17" si="0">0+0</f>
        <v>0</v>
      </c>
      <c r="J6" s="47">
        <v>59280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59280</v>
      </c>
    </row>
    <row r="7" ht="23" customHeight="1" spans="1:19">
      <c r="A7" s="33"/>
      <c r="B7" s="33">
        <v>2</v>
      </c>
      <c r="C7" s="33" t="s">
        <v>34</v>
      </c>
      <c r="D7" s="33" t="s">
        <v>75</v>
      </c>
      <c r="E7" s="33" t="s">
        <v>26</v>
      </c>
      <c r="F7" s="33" t="s">
        <v>73</v>
      </c>
      <c r="G7" s="33" t="s">
        <v>28</v>
      </c>
      <c r="H7" s="33" t="s">
        <v>74</v>
      </c>
      <c r="I7" s="47">
        <f t="shared" si="0"/>
        <v>0</v>
      </c>
      <c r="J7" s="47">
        <v>2515.2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2515.2</v>
      </c>
    </row>
    <row r="8" ht="34" customHeight="1" spans="1:19">
      <c r="A8" s="33"/>
      <c r="B8" s="33">
        <v>3</v>
      </c>
      <c r="C8" s="33" t="s">
        <v>36</v>
      </c>
      <c r="D8" s="33" t="s">
        <v>76</v>
      </c>
      <c r="E8" s="33" t="s">
        <v>26</v>
      </c>
      <c r="F8" s="33" t="s">
        <v>73</v>
      </c>
      <c r="G8" s="33" t="s">
        <v>28</v>
      </c>
      <c r="H8" s="33" t="s">
        <v>74</v>
      </c>
      <c r="I8" s="47">
        <f t="shared" si="0"/>
        <v>0</v>
      </c>
      <c r="J8" s="47">
        <v>38716.8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38716.8</v>
      </c>
    </row>
    <row r="9" ht="34" customHeight="1" spans="1:19">
      <c r="A9" s="33"/>
      <c r="B9" s="33">
        <v>4</v>
      </c>
      <c r="C9" s="33" t="s">
        <v>44</v>
      </c>
      <c r="D9" s="33" t="s">
        <v>45</v>
      </c>
      <c r="E9" s="33" t="s">
        <v>26</v>
      </c>
      <c r="F9" s="33" t="s">
        <v>73</v>
      </c>
      <c r="G9" s="33" t="s">
        <v>28</v>
      </c>
      <c r="H9" s="33" t="s">
        <v>74</v>
      </c>
      <c r="I9" s="47">
        <f t="shared" si="0"/>
        <v>0</v>
      </c>
      <c r="J9" s="47">
        <v>3225.6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3225.6</v>
      </c>
    </row>
    <row r="10" ht="34" customHeight="1" spans="1:19">
      <c r="A10" s="33"/>
      <c r="B10" s="33">
        <v>5</v>
      </c>
      <c r="C10" s="33" t="s">
        <v>46</v>
      </c>
      <c r="D10" s="33" t="s">
        <v>47</v>
      </c>
      <c r="E10" s="33" t="s">
        <v>26</v>
      </c>
      <c r="F10" s="33" t="s">
        <v>73</v>
      </c>
      <c r="G10" s="33" t="s">
        <v>28</v>
      </c>
      <c r="H10" s="33" t="s">
        <v>74</v>
      </c>
      <c r="I10" s="47">
        <f t="shared" si="0"/>
        <v>0</v>
      </c>
      <c r="J10" s="47">
        <v>5155.2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5155.2</v>
      </c>
    </row>
    <row r="11" ht="34" customHeight="1" spans="1:19">
      <c r="A11" s="33"/>
      <c r="B11" s="33">
        <v>6</v>
      </c>
      <c r="C11" s="33" t="s">
        <v>48</v>
      </c>
      <c r="D11" s="33" t="s">
        <v>49</v>
      </c>
      <c r="E11" s="33" t="s">
        <v>26</v>
      </c>
      <c r="F11" s="33" t="s">
        <v>73</v>
      </c>
      <c r="G11" s="33" t="s">
        <v>28</v>
      </c>
      <c r="H11" s="33" t="s">
        <v>74</v>
      </c>
      <c r="I11" s="47">
        <f t="shared" si="0"/>
        <v>0</v>
      </c>
      <c r="J11" s="47">
        <v>10128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10128</v>
      </c>
    </row>
    <row r="12" ht="34" customHeight="1" spans="1:19">
      <c r="A12" s="33"/>
      <c r="B12" s="33">
        <v>7</v>
      </c>
      <c r="C12" s="33" t="s">
        <v>77</v>
      </c>
      <c r="D12" s="33" t="s">
        <v>78</v>
      </c>
      <c r="E12" s="33" t="s">
        <v>26</v>
      </c>
      <c r="F12" s="33" t="s">
        <v>73</v>
      </c>
      <c r="G12" s="33" t="s">
        <v>28</v>
      </c>
      <c r="H12" s="33" t="s">
        <v>74</v>
      </c>
      <c r="I12" s="47">
        <f t="shared" si="0"/>
        <v>0</v>
      </c>
      <c r="J12" s="47">
        <v>12892.8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12892.8</v>
      </c>
    </row>
    <row r="13" ht="34" customHeight="1" spans="1:19">
      <c r="A13" s="33"/>
      <c r="B13" s="33">
        <v>8</v>
      </c>
      <c r="C13" s="33" t="s">
        <v>79</v>
      </c>
      <c r="D13" s="33" t="s">
        <v>80</v>
      </c>
      <c r="E13" s="33" t="s">
        <v>26</v>
      </c>
      <c r="F13" s="33" t="s">
        <v>73</v>
      </c>
      <c r="G13" s="33" t="s">
        <v>28</v>
      </c>
      <c r="H13" s="33" t="s">
        <v>74</v>
      </c>
      <c r="I13" s="47">
        <f t="shared" si="0"/>
        <v>0</v>
      </c>
      <c r="J13" s="47">
        <v>5260.8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5260.8</v>
      </c>
    </row>
    <row r="14" ht="34" customHeight="1" spans="1:19">
      <c r="A14" s="33"/>
      <c r="B14" s="33">
        <v>9</v>
      </c>
      <c r="C14" s="33" t="s">
        <v>56</v>
      </c>
      <c r="D14" s="33" t="s">
        <v>57</v>
      </c>
      <c r="E14" s="33" t="s">
        <v>26</v>
      </c>
      <c r="F14" s="33" t="s">
        <v>73</v>
      </c>
      <c r="G14" s="33" t="s">
        <v>28</v>
      </c>
      <c r="H14" s="33" t="s">
        <v>74</v>
      </c>
      <c r="I14" s="47">
        <f t="shared" si="0"/>
        <v>0</v>
      </c>
      <c r="J14" s="47">
        <v>5347.2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5347.2</v>
      </c>
    </row>
    <row r="15" ht="15" customHeight="1" spans="1:19">
      <c r="A15" s="33"/>
      <c r="B15" s="33" t="s">
        <v>81</v>
      </c>
      <c r="C15" s="33"/>
      <c r="D15" s="33"/>
      <c r="E15" s="33"/>
      <c r="F15" s="33"/>
      <c r="G15" s="33"/>
      <c r="H15" s="33"/>
      <c r="I15" s="47">
        <f t="shared" si="0"/>
        <v>0</v>
      </c>
      <c r="J15" s="47">
        <f>SUM(J6:J14)</f>
        <v>142521.6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f>SUM(S6:S14)</f>
        <v>142521.6</v>
      </c>
    </row>
    <row r="16" ht="23" customHeight="1" spans="1:19">
      <c r="A16" s="33" t="s">
        <v>31</v>
      </c>
      <c r="B16" s="33">
        <v>1</v>
      </c>
      <c r="C16" s="33" t="s">
        <v>82</v>
      </c>
      <c r="D16" s="33" t="s">
        <v>83</v>
      </c>
      <c r="E16" s="33" t="s">
        <v>26</v>
      </c>
      <c r="F16" s="33" t="s">
        <v>73</v>
      </c>
      <c r="G16" s="33" t="s">
        <v>28</v>
      </c>
      <c r="H16" s="33" t="s">
        <v>74</v>
      </c>
      <c r="I16" s="47">
        <f t="shared" si="0"/>
        <v>0</v>
      </c>
      <c r="J16" s="47">
        <v>19411.2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19411.2</v>
      </c>
    </row>
    <row r="17" ht="15" customHeight="1" spans="1:19">
      <c r="A17" s="33"/>
      <c r="B17" s="33" t="s">
        <v>81</v>
      </c>
      <c r="C17" s="33"/>
      <c r="D17" s="33"/>
      <c r="E17" s="33"/>
      <c r="F17" s="33"/>
      <c r="G17" s="33"/>
      <c r="H17" s="33"/>
      <c r="I17" s="47">
        <f t="shared" si="0"/>
        <v>0</v>
      </c>
      <c r="J17" s="47">
        <v>19411.2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19411.2</v>
      </c>
    </row>
    <row r="18" ht="15" customHeight="1" spans="1:19">
      <c r="A18" s="33" t="str">
        <f>CONCATENATE("合计(","10","家)")</f>
        <v>合计(10家)</v>
      </c>
      <c r="B18" s="33"/>
      <c r="C18" s="33"/>
      <c r="D18" s="33"/>
      <c r="E18" s="33"/>
      <c r="F18" s="33"/>
      <c r="G18" s="33"/>
      <c r="H18" s="33"/>
      <c r="I18" s="47">
        <f t="shared" ref="I18:S18" si="1">SUM(I6:I14,I16)</f>
        <v>0</v>
      </c>
      <c r="J18" s="47">
        <f t="shared" si="1"/>
        <v>161932.8</v>
      </c>
      <c r="K18" s="47">
        <f t="shared" si="1"/>
        <v>0</v>
      </c>
      <c r="L18" s="47">
        <f t="shared" si="1"/>
        <v>0</v>
      </c>
      <c r="M18" s="47">
        <f t="shared" si="1"/>
        <v>0</v>
      </c>
      <c r="N18" s="47">
        <f t="shared" si="1"/>
        <v>0</v>
      </c>
      <c r="O18" s="47">
        <f t="shared" si="1"/>
        <v>0</v>
      </c>
      <c r="P18" s="47">
        <f t="shared" si="1"/>
        <v>0</v>
      </c>
      <c r="Q18" s="47">
        <f t="shared" si="1"/>
        <v>0</v>
      </c>
      <c r="R18" s="47">
        <f t="shared" si="1"/>
        <v>0</v>
      </c>
      <c r="S18" s="47">
        <f t="shared" si="1"/>
        <v>161932.8</v>
      </c>
    </row>
    <row r="19" ht="20" hidden="1" customHeight="1" spans="1:19">
      <c r="A19" s="34" t="s">
        <v>84</v>
      </c>
      <c r="B19" s="34"/>
      <c r="C19" s="35" t="s">
        <v>2</v>
      </c>
      <c r="D19" s="35" t="s">
        <v>2</v>
      </c>
      <c r="E19" s="35" t="s">
        <v>2</v>
      </c>
      <c r="F19" s="36" t="s">
        <v>2</v>
      </c>
      <c r="G19" s="34" t="s">
        <v>85</v>
      </c>
      <c r="H19" s="34"/>
      <c r="I19" s="35" t="s">
        <v>2</v>
      </c>
      <c r="J19" s="35" t="s">
        <v>2</v>
      </c>
      <c r="K19" s="35" t="s">
        <v>2</v>
      </c>
      <c r="L19" s="35" t="s">
        <v>2</v>
      </c>
      <c r="M19" s="34" t="s">
        <v>85</v>
      </c>
      <c r="N19" s="48" t="s">
        <v>2</v>
      </c>
      <c r="O19" s="35" t="s">
        <v>2</v>
      </c>
      <c r="P19" s="35" t="s">
        <v>2</v>
      </c>
      <c r="Q19" s="35" t="s">
        <v>2</v>
      </c>
      <c r="R19" s="35" t="s">
        <v>2</v>
      </c>
      <c r="S19" s="36" t="s">
        <v>2</v>
      </c>
    </row>
    <row r="20" ht="20" hidden="1" customHeight="1" spans="1:19">
      <c r="A20" s="37" t="s">
        <v>86</v>
      </c>
      <c r="B20" s="38" t="s">
        <v>2</v>
      </c>
      <c r="C20" s="39" t="s">
        <v>2</v>
      </c>
      <c r="D20" s="39" t="s">
        <v>2</v>
      </c>
      <c r="E20" s="39" t="s">
        <v>2</v>
      </c>
      <c r="F20" s="40" t="s">
        <v>2</v>
      </c>
      <c r="G20" s="37" t="s">
        <v>87</v>
      </c>
      <c r="H20" s="37"/>
      <c r="I20" s="39" t="s">
        <v>2</v>
      </c>
      <c r="J20" s="39" t="s">
        <v>2</v>
      </c>
      <c r="K20" s="39" t="s">
        <v>2</v>
      </c>
      <c r="L20" s="39" t="s">
        <v>2</v>
      </c>
      <c r="M20" s="37" t="s">
        <v>88</v>
      </c>
      <c r="N20" s="37"/>
      <c r="O20" s="39" t="s">
        <v>2</v>
      </c>
      <c r="P20" s="39" t="s">
        <v>2</v>
      </c>
      <c r="Q20" s="39" t="s">
        <v>2</v>
      </c>
      <c r="R20" s="39" t="s">
        <v>2</v>
      </c>
      <c r="S20" s="40" t="s">
        <v>2</v>
      </c>
    </row>
    <row r="21" ht="20" hidden="1" customHeight="1" spans="1:19">
      <c r="A21" s="37" t="s">
        <v>89</v>
      </c>
      <c r="B21" s="37"/>
      <c r="C21" s="39" t="s">
        <v>2</v>
      </c>
      <c r="D21" s="39" t="s">
        <v>2</v>
      </c>
      <c r="E21" s="39" t="s">
        <v>2</v>
      </c>
      <c r="F21" s="40" t="s">
        <v>2</v>
      </c>
      <c r="G21" s="37" t="s">
        <v>89</v>
      </c>
      <c r="H21" s="37"/>
      <c r="I21" s="39" t="s">
        <v>2</v>
      </c>
      <c r="J21" s="39" t="s">
        <v>2</v>
      </c>
      <c r="K21" s="39" t="s">
        <v>2</v>
      </c>
      <c r="L21" s="39" t="s">
        <v>2</v>
      </c>
      <c r="M21" s="37" t="s">
        <v>86</v>
      </c>
      <c r="N21" s="38" t="s">
        <v>2</v>
      </c>
      <c r="O21" s="39" t="s">
        <v>2</v>
      </c>
      <c r="P21" s="39" t="s">
        <v>2</v>
      </c>
      <c r="Q21" s="39" t="s">
        <v>2</v>
      </c>
      <c r="R21" s="39" t="s">
        <v>2</v>
      </c>
      <c r="S21" s="40" t="s">
        <v>2</v>
      </c>
    </row>
    <row r="22" ht="20" hidden="1" customHeight="1" spans="1:19">
      <c r="A22" s="37" t="s">
        <v>90</v>
      </c>
      <c r="B22" s="38" t="s">
        <v>2</v>
      </c>
      <c r="C22" s="39" t="s">
        <v>2</v>
      </c>
      <c r="D22" s="39" t="s">
        <v>2</v>
      </c>
      <c r="E22" s="39" t="s">
        <v>2</v>
      </c>
      <c r="F22" s="40" t="s">
        <v>2</v>
      </c>
      <c r="G22" s="37" t="s">
        <v>90</v>
      </c>
      <c r="H22" s="37"/>
      <c r="I22" s="39" t="s">
        <v>2</v>
      </c>
      <c r="J22" s="39" t="s">
        <v>2</v>
      </c>
      <c r="K22" s="39" t="s">
        <v>2</v>
      </c>
      <c r="L22" s="39" t="s">
        <v>2</v>
      </c>
      <c r="M22" s="37" t="s">
        <v>89</v>
      </c>
      <c r="N22" s="37"/>
      <c r="O22" s="39" t="s">
        <v>2</v>
      </c>
      <c r="P22" s="39" t="s">
        <v>2</v>
      </c>
      <c r="Q22" s="39" t="s">
        <v>2</v>
      </c>
      <c r="R22" s="39" t="s">
        <v>2</v>
      </c>
      <c r="S22" s="40" t="s">
        <v>2</v>
      </c>
    </row>
    <row r="23" ht="20" hidden="1" customHeight="1" spans="1:19">
      <c r="A23" s="37" t="s">
        <v>2</v>
      </c>
      <c r="B23" s="38" t="s">
        <v>2</v>
      </c>
      <c r="C23" s="39" t="s">
        <v>2</v>
      </c>
      <c r="D23" s="39" t="s">
        <v>2</v>
      </c>
      <c r="E23" s="39" t="s">
        <v>2</v>
      </c>
      <c r="F23" s="40" t="s">
        <v>2</v>
      </c>
      <c r="G23" s="41" t="s">
        <v>2</v>
      </c>
      <c r="H23" s="39" t="s">
        <v>2</v>
      </c>
      <c r="I23" s="39" t="s">
        <v>2</v>
      </c>
      <c r="J23" s="39" t="s">
        <v>2</v>
      </c>
      <c r="K23" s="39" t="s">
        <v>2</v>
      </c>
      <c r="L23" s="39" t="s">
        <v>2</v>
      </c>
      <c r="M23" s="37" t="s">
        <v>90</v>
      </c>
      <c r="N23" s="38" t="s">
        <v>2</v>
      </c>
      <c r="O23" s="39" t="s">
        <v>2</v>
      </c>
      <c r="P23" s="39" t="s">
        <v>2</v>
      </c>
      <c r="Q23" s="39" t="s">
        <v>2</v>
      </c>
      <c r="R23" s="39" t="s">
        <v>2</v>
      </c>
      <c r="S23" s="40" t="s">
        <v>2</v>
      </c>
    </row>
    <row r="24" ht="20" hidden="1" customHeight="1" spans="1:19">
      <c r="A24" s="37" t="s">
        <v>2</v>
      </c>
      <c r="B24" s="38" t="s">
        <v>2</v>
      </c>
      <c r="C24" s="39" t="s">
        <v>2</v>
      </c>
      <c r="D24" s="39" t="s">
        <v>91</v>
      </c>
      <c r="E24" s="39" t="s">
        <v>2</v>
      </c>
      <c r="F24" s="40" t="s">
        <v>2</v>
      </c>
      <c r="G24" s="41" t="s">
        <v>2</v>
      </c>
      <c r="H24" s="39" t="s">
        <v>2</v>
      </c>
      <c r="I24" s="39" t="s">
        <v>2</v>
      </c>
      <c r="J24" s="39" t="s">
        <v>91</v>
      </c>
      <c r="K24" s="39" t="s">
        <v>2</v>
      </c>
      <c r="L24" s="40" t="s">
        <v>2</v>
      </c>
      <c r="M24" s="41" t="s">
        <v>2</v>
      </c>
      <c r="N24" s="39" t="s">
        <v>2</v>
      </c>
      <c r="O24" s="39" t="s">
        <v>2</v>
      </c>
      <c r="P24" s="39" t="s">
        <v>91</v>
      </c>
      <c r="Q24" s="39" t="s">
        <v>2</v>
      </c>
      <c r="R24" s="39" t="s">
        <v>2</v>
      </c>
      <c r="S24" s="40" t="s">
        <v>2</v>
      </c>
    </row>
    <row r="25" ht="20" hidden="1" customHeight="1" spans="1:19">
      <c r="A25" s="42" t="s">
        <v>92</v>
      </c>
      <c r="B25" s="42"/>
      <c r="C25" s="42"/>
      <c r="D25" s="42"/>
      <c r="E25" s="42"/>
      <c r="F25" s="42"/>
      <c r="G25" s="43" t="s">
        <v>92</v>
      </c>
      <c r="H25" s="43"/>
      <c r="I25" s="43"/>
      <c r="J25" s="43"/>
      <c r="K25" s="43"/>
      <c r="L25" s="43"/>
      <c r="M25" s="42" t="s">
        <v>92</v>
      </c>
      <c r="N25" s="42"/>
      <c r="O25" s="42"/>
      <c r="P25" s="42"/>
      <c r="Q25" s="42"/>
      <c r="R25" s="42"/>
      <c r="S25" s="42"/>
    </row>
    <row r="26" ht="31.5" hidden="1" customHeight="1" spans="1:19">
      <c r="A26" s="44" t="s">
        <v>93</v>
      </c>
      <c r="B26" s="44"/>
      <c r="C26" s="45" t="s">
        <v>2</v>
      </c>
      <c r="D26" s="45" t="s">
        <v>2</v>
      </c>
      <c r="E26" s="45" t="s">
        <v>2</v>
      </c>
      <c r="F26" s="45" t="s">
        <v>2</v>
      </c>
      <c r="G26" s="45" t="s">
        <v>2</v>
      </c>
      <c r="H26" s="45" t="s">
        <v>94</v>
      </c>
      <c r="I26" s="45" t="s">
        <v>95</v>
      </c>
      <c r="J26" s="45"/>
      <c r="K26" s="45" t="s">
        <v>2</v>
      </c>
      <c r="L26" s="45" t="s">
        <v>2</v>
      </c>
      <c r="M26" s="45" t="s">
        <v>2</v>
      </c>
      <c r="N26" s="45" t="s">
        <v>2</v>
      </c>
      <c r="O26" s="45" t="s">
        <v>2</v>
      </c>
      <c r="P26" s="45" t="s">
        <v>2</v>
      </c>
      <c r="Q26" s="45" t="s">
        <v>2</v>
      </c>
      <c r="R26" s="45" t="s">
        <v>2</v>
      </c>
      <c r="S26" s="49" t="s">
        <v>2</v>
      </c>
    </row>
  </sheetData>
  <mergeCells count="42">
    <mergeCell ref="A1:S1"/>
    <mergeCell ref="B2:F2"/>
    <mergeCell ref="I2:K2"/>
    <mergeCell ref="N2:P2"/>
    <mergeCell ref="I3:R3"/>
    <mergeCell ref="B15:H15"/>
    <mergeCell ref="B17:H17"/>
    <mergeCell ref="A18:H18"/>
    <mergeCell ref="A19:B19"/>
    <mergeCell ref="G19:H19"/>
    <mergeCell ref="G20:H20"/>
    <mergeCell ref="M20:N20"/>
    <mergeCell ref="A21:B21"/>
    <mergeCell ref="G21:H21"/>
    <mergeCell ref="G22:H22"/>
    <mergeCell ref="M22:N22"/>
    <mergeCell ref="A25:F25"/>
    <mergeCell ref="G25:L25"/>
    <mergeCell ref="M25:S25"/>
    <mergeCell ref="A26:B26"/>
    <mergeCell ref="I26:J26"/>
    <mergeCell ref="A3:A5"/>
    <mergeCell ref="A6:A15"/>
    <mergeCell ref="A16:A17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3:S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workbookViewId="0">
      <selection activeCell="I16" sqref="I16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s="20" customFormat="1" ht="38.25" customHeight="1" spans="1:18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="20" customFormat="1" ht="15" customHeight="1" spans="1:18">
      <c r="A2" s="22" t="s">
        <v>1</v>
      </c>
      <c r="B2" s="22"/>
      <c r="C2" s="22"/>
      <c r="D2" s="22"/>
      <c r="E2" s="22"/>
      <c r="F2" s="23" t="s">
        <v>2</v>
      </c>
      <c r="G2" s="24"/>
      <c r="H2" s="23" t="s">
        <v>96</v>
      </c>
      <c r="I2" s="23"/>
      <c r="J2" s="23"/>
      <c r="K2" s="23" t="s">
        <v>2</v>
      </c>
      <c r="L2" s="24"/>
      <c r="M2" s="28"/>
      <c r="N2" s="28"/>
      <c r="O2" s="28"/>
      <c r="P2" s="23" t="s">
        <v>2</v>
      </c>
      <c r="Q2" s="23" t="s">
        <v>2</v>
      </c>
      <c r="R2" s="24" t="s">
        <v>4</v>
      </c>
    </row>
    <row r="3" s="20" customFormat="1" ht="15" customHeight="1" spans="1:18">
      <c r="A3" s="25" t="s">
        <v>5</v>
      </c>
      <c r="B3" s="25" t="s">
        <v>6</v>
      </c>
      <c r="C3" s="25" t="s">
        <v>7</v>
      </c>
      <c r="D3" s="25" t="s">
        <v>8</v>
      </c>
      <c r="E3" s="25" t="s">
        <v>9</v>
      </c>
      <c r="F3" s="25" t="s">
        <v>10</v>
      </c>
      <c r="G3" s="25" t="s">
        <v>11</v>
      </c>
      <c r="H3" s="25" t="s">
        <v>12</v>
      </c>
      <c r="I3" s="25"/>
      <c r="J3" s="25"/>
      <c r="K3" s="25"/>
      <c r="L3" s="25"/>
      <c r="M3" s="25"/>
      <c r="N3" s="25"/>
      <c r="O3" s="25"/>
      <c r="P3" s="25"/>
      <c r="Q3" s="25"/>
      <c r="R3" s="25" t="s">
        <v>13</v>
      </c>
    </row>
    <row r="4" s="20" customFormat="1" ht="15" customHeight="1" spans="1:18">
      <c r="A4" s="25"/>
      <c r="B4" s="25"/>
      <c r="C4" s="25"/>
      <c r="D4" s="25"/>
      <c r="E4" s="25"/>
      <c r="F4" s="25"/>
      <c r="G4" s="25"/>
      <c r="H4" s="25" t="s">
        <v>14</v>
      </c>
      <c r="I4" s="25" t="s">
        <v>15</v>
      </c>
      <c r="J4" s="25" t="s">
        <v>16</v>
      </c>
      <c r="K4" s="25" t="s">
        <v>17</v>
      </c>
      <c r="L4" s="25" t="s">
        <v>18</v>
      </c>
      <c r="M4" s="25" t="s">
        <v>19</v>
      </c>
      <c r="N4" s="25" t="s">
        <v>20</v>
      </c>
      <c r="O4" s="25" t="s">
        <v>21</v>
      </c>
      <c r="P4" s="25" t="s">
        <v>22</v>
      </c>
      <c r="Q4" s="25" t="s">
        <v>23</v>
      </c>
      <c r="R4" s="25"/>
    </row>
    <row r="5" s="20" customFormat="1" ht="15" customHeight="1" spans="1:18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="20" customFormat="1" ht="19" customHeight="1" spans="1:18">
      <c r="A6" s="26">
        <v>1</v>
      </c>
      <c r="B6" s="26" t="s">
        <v>30</v>
      </c>
      <c r="C6" s="26" t="s">
        <v>31</v>
      </c>
      <c r="D6" s="26" t="s">
        <v>26</v>
      </c>
      <c r="E6" s="26" t="s">
        <v>32</v>
      </c>
      <c r="F6" s="26" t="s">
        <v>97</v>
      </c>
      <c r="G6" s="26" t="s">
        <v>98</v>
      </c>
      <c r="H6" s="27">
        <f>5438.33+0</f>
        <v>5438.33</v>
      </c>
      <c r="I6" s="27">
        <v>73744.04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79182.37</v>
      </c>
    </row>
    <row r="7" s="20" customFormat="1" ht="15" customHeight="1" spans="1:18">
      <c r="A7" s="26">
        <v>2</v>
      </c>
      <c r="B7" s="26"/>
      <c r="C7" s="26"/>
      <c r="D7" s="26"/>
      <c r="E7" s="26" t="s">
        <v>27</v>
      </c>
      <c r="F7" s="26" t="s">
        <v>97</v>
      </c>
      <c r="G7" s="26" t="s">
        <v>98</v>
      </c>
      <c r="H7" s="27">
        <f>28674.85+0</f>
        <v>28674.85</v>
      </c>
      <c r="I7" s="27">
        <v>55474.83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114.18</v>
      </c>
      <c r="P7" s="27">
        <v>0</v>
      </c>
      <c r="Q7" s="27">
        <v>0</v>
      </c>
      <c r="R7" s="27">
        <v>84263.86</v>
      </c>
    </row>
    <row r="8" s="20" customFormat="1" ht="23" customHeight="1" spans="1:18">
      <c r="A8" s="26">
        <v>3</v>
      </c>
      <c r="B8" s="26" t="s">
        <v>38</v>
      </c>
      <c r="C8" s="26" t="s">
        <v>39</v>
      </c>
      <c r="D8" s="26" t="s">
        <v>26</v>
      </c>
      <c r="E8" s="26" t="s">
        <v>27</v>
      </c>
      <c r="F8" s="26" t="s">
        <v>97</v>
      </c>
      <c r="G8" s="26" t="s">
        <v>98</v>
      </c>
      <c r="H8" s="27">
        <f>0+0</f>
        <v>0</v>
      </c>
      <c r="I8" s="27">
        <v>14.7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14.7</v>
      </c>
    </row>
    <row r="9" s="20" customFormat="1" ht="15" customHeight="1" spans="1:18">
      <c r="A9" s="26">
        <v>4</v>
      </c>
      <c r="B9" s="26" t="s">
        <v>40</v>
      </c>
      <c r="C9" s="26" t="s">
        <v>41</v>
      </c>
      <c r="D9" s="26" t="s">
        <v>26</v>
      </c>
      <c r="E9" s="26" t="s">
        <v>32</v>
      </c>
      <c r="F9" s="26" t="s">
        <v>97</v>
      </c>
      <c r="G9" s="26" t="s">
        <v>98</v>
      </c>
      <c r="H9" s="27">
        <f>1734.88+0</f>
        <v>1734.88</v>
      </c>
      <c r="I9" s="27">
        <v>192078.09</v>
      </c>
      <c r="J9" s="27">
        <v>0</v>
      </c>
      <c r="K9" s="27">
        <v>5760.08</v>
      </c>
      <c r="L9" s="27">
        <v>0</v>
      </c>
      <c r="M9" s="27">
        <v>0</v>
      </c>
      <c r="N9" s="27">
        <v>0</v>
      </c>
      <c r="O9" s="27">
        <v>4234.91</v>
      </c>
      <c r="P9" s="27">
        <v>0</v>
      </c>
      <c r="Q9" s="27">
        <v>0</v>
      </c>
      <c r="R9" s="27">
        <v>203807.96</v>
      </c>
    </row>
    <row r="10" s="20" customFormat="1" ht="15" customHeight="1" spans="1:18">
      <c r="A10" s="26">
        <v>5</v>
      </c>
      <c r="B10" s="26"/>
      <c r="C10" s="26"/>
      <c r="D10" s="26"/>
      <c r="E10" s="26" t="s">
        <v>27</v>
      </c>
      <c r="F10" s="26" t="s">
        <v>97</v>
      </c>
      <c r="G10" s="26" t="s">
        <v>98</v>
      </c>
      <c r="H10" s="27">
        <f>18243.06+0</f>
        <v>18243.06</v>
      </c>
      <c r="I10" s="27">
        <v>25664.98</v>
      </c>
      <c r="J10" s="27">
        <v>0</v>
      </c>
      <c r="K10" s="27">
        <v>107317.09</v>
      </c>
      <c r="L10" s="27">
        <v>0</v>
      </c>
      <c r="M10" s="27">
        <v>0</v>
      </c>
      <c r="N10" s="27">
        <v>0</v>
      </c>
      <c r="O10" s="27">
        <v>2172.05</v>
      </c>
      <c r="P10" s="27">
        <v>0</v>
      </c>
      <c r="Q10" s="27">
        <v>0</v>
      </c>
      <c r="R10" s="27">
        <v>153397.18</v>
      </c>
    </row>
    <row r="11" s="20" customFormat="1" ht="15" customHeight="1" spans="1:18">
      <c r="A11" s="26">
        <v>6</v>
      </c>
      <c r="B11" s="26" t="s">
        <v>42</v>
      </c>
      <c r="C11" s="26" t="s">
        <v>43</v>
      </c>
      <c r="D11" s="26" t="s">
        <v>26</v>
      </c>
      <c r="E11" s="26" t="s">
        <v>32</v>
      </c>
      <c r="F11" s="26" t="s">
        <v>97</v>
      </c>
      <c r="G11" s="26" t="s">
        <v>98</v>
      </c>
      <c r="H11" s="27">
        <f>0+0</f>
        <v>0</v>
      </c>
      <c r="I11" s="27">
        <v>17615.83</v>
      </c>
      <c r="J11" s="27">
        <v>0</v>
      </c>
      <c r="K11" s="27">
        <v>785.87</v>
      </c>
      <c r="L11" s="27">
        <v>0</v>
      </c>
      <c r="M11" s="27">
        <v>0</v>
      </c>
      <c r="N11" s="27">
        <v>0</v>
      </c>
      <c r="O11" s="27">
        <v>928.28</v>
      </c>
      <c r="P11" s="27">
        <v>0</v>
      </c>
      <c r="Q11" s="27">
        <v>0</v>
      </c>
      <c r="R11" s="27">
        <v>19329.98</v>
      </c>
    </row>
    <row r="12" s="20" customFormat="1" ht="15" customHeight="1" spans="1:18">
      <c r="A12" s="26">
        <v>7</v>
      </c>
      <c r="B12" s="26"/>
      <c r="C12" s="26"/>
      <c r="D12" s="26"/>
      <c r="E12" s="26" t="s">
        <v>27</v>
      </c>
      <c r="F12" s="26" t="s">
        <v>97</v>
      </c>
      <c r="G12" s="26" t="s">
        <v>98</v>
      </c>
      <c r="H12" s="27">
        <f>1873.21+0</f>
        <v>1873.21</v>
      </c>
      <c r="I12" s="27">
        <v>1250.19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3123.4</v>
      </c>
    </row>
    <row r="13" s="20" customFormat="1" ht="34" customHeight="1" spans="1:18">
      <c r="A13" s="26">
        <v>8</v>
      </c>
      <c r="B13" s="26" t="s">
        <v>79</v>
      </c>
      <c r="C13" s="26" t="s">
        <v>80</v>
      </c>
      <c r="D13" s="26" t="s">
        <v>26</v>
      </c>
      <c r="E13" s="26" t="s">
        <v>27</v>
      </c>
      <c r="F13" s="26" t="s">
        <v>97</v>
      </c>
      <c r="G13" s="26" t="s">
        <v>98</v>
      </c>
      <c r="H13" s="27">
        <f>263.51+0</f>
        <v>263.51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263.51</v>
      </c>
    </row>
    <row r="14" s="20" customFormat="1" ht="15" customHeight="1" spans="1:18">
      <c r="A14" s="26">
        <v>9</v>
      </c>
      <c r="B14" s="26" t="s">
        <v>52</v>
      </c>
      <c r="C14" s="26" t="s">
        <v>53</v>
      </c>
      <c r="D14" s="26" t="s">
        <v>26</v>
      </c>
      <c r="E14" s="26" t="s">
        <v>32</v>
      </c>
      <c r="F14" s="26" t="s">
        <v>97</v>
      </c>
      <c r="G14" s="26" t="s">
        <v>98</v>
      </c>
      <c r="H14" s="27">
        <f>0+0</f>
        <v>0</v>
      </c>
      <c r="I14" s="27">
        <v>9666.14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356.68</v>
      </c>
      <c r="P14" s="27">
        <v>0</v>
      </c>
      <c r="Q14" s="27">
        <v>0</v>
      </c>
      <c r="R14" s="27">
        <v>10022.82</v>
      </c>
    </row>
    <row r="15" s="20" customFormat="1" ht="15" customHeight="1" spans="1:18">
      <c r="A15" s="26">
        <v>10</v>
      </c>
      <c r="B15" s="26"/>
      <c r="C15" s="26"/>
      <c r="D15" s="26"/>
      <c r="E15" s="26" t="s">
        <v>27</v>
      </c>
      <c r="F15" s="26" t="s">
        <v>97</v>
      </c>
      <c r="G15" s="26" t="s">
        <v>98</v>
      </c>
      <c r="H15" s="27">
        <f>1173.22+0</f>
        <v>1173.22</v>
      </c>
      <c r="I15" s="27">
        <v>54.58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1227.8</v>
      </c>
    </row>
    <row r="16" s="20" customFormat="1" ht="34" customHeight="1" spans="1:18">
      <c r="A16" s="26">
        <v>11</v>
      </c>
      <c r="B16" s="26" t="s">
        <v>58</v>
      </c>
      <c r="C16" s="26" t="s">
        <v>59</v>
      </c>
      <c r="D16" s="26" t="s">
        <v>26</v>
      </c>
      <c r="E16" s="26" t="s">
        <v>27</v>
      </c>
      <c r="F16" s="26" t="s">
        <v>97</v>
      </c>
      <c r="G16" s="26" t="s">
        <v>98</v>
      </c>
      <c r="H16" s="27">
        <f>918.26+0</f>
        <v>918.26</v>
      </c>
      <c r="I16" s="27">
        <v>786.15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1704.41</v>
      </c>
    </row>
    <row r="17" s="20" customFormat="1" ht="15" customHeight="1" spans="1:18">
      <c r="A17" s="26" t="s">
        <v>99</v>
      </c>
      <c r="B17" s="26"/>
      <c r="C17" s="26"/>
      <c r="D17" s="26"/>
      <c r="E17" s="26"/>
      <c r="F17" s="26"/>
      <c r="G17" s="26"/>
      <c r="H17" s="27">
        <f>58319.32+0</f>
        <v>58319.32</v>
      </c>
      <c r="I17" s="27">
        <v>376349.53</v>
      </c>
      <c r="J17" s="27">
        <v>0</v>
      </c>
      <c r="K17" s="27">
        <v>113863.04</v>
      </c>
      <c r="L17" s="27">
        <v>0</v>
      </c>
      <c r="M17" s="27">
        <v>0</v>
      </c>
      <c r="N17" s="27">
        <v>0</v>
      </c>
      <c r="O17" s="27">
        <v>7806.1</v>
      </c>
      <c r="P17" s="27">
        <v>0</v>
      </c>
      <c r="Q17" s="27">
        <v>0</v>
      </c>
      <c r="R17" s="27">
        <v>556337.99</v>
      </c>
    </row>
    <row r="18" s="20" customFormat="1"/>
    <row r="19" s="20" customFormat="1"/>
    <row r="20" s="20" customFormat="1"/>
    <row r="21" s="20" customFormat="1"/>
    <row r="22" s="20" customFormat="1"/>
    <row r="23" s="20" customFormat="1"/>
    <row r="24" s="20" customFormat="1"/>
    <row r="25" s="20" customFormat="1"/>
    <row r="26" s="20" customFormat="1"/>
    <row r="27" s="20" customFormat="1"/>
    <row r="28" s="20" customFormat="1"/>
    <row r="29" s="20" customFormat="1"/>
    <row r="30" s="20" customFormat="1"/>
    <row r="31" s="20" customFormat="1"/>
    <row r="32" s="20" customFormat="1"/>
  </sheetData>
  <mergeCells count="36">
    <mergeCell ref="A1:R1"/>
    <mergeCell ref="A2:E2"/>
    <mergeCell ref="H2:J2"/>
    <mergeCell ref="M2:O2"/>
    <mergeCell ref="H3:Q3"/>
    <mergeCell ref="A17:G17"/>
    <mergeCell ref="A3:A5"/>
    <mergeCell ref="B3:B5"/>
    <mergeCell ref="B6:B7"/>
    <mergeCell ref="B9:B10"/>
    <mergeCell ref="B11:B12"/>
    <mergeCell ref="B14:B15"/>
    <mergeCell ref="C3:C5"/>
    <mergeCell ref="C6:C7"/>
    <mergeCell ref="C9:C10"/>
    <mergeCell ref="C11:C12"/>
    <mergeCell ref="C14:C15"/>
    <mergeCell ref="D3:D5"/>
    <mergeCell ref="D6:D7"/>
    <mergeCell ref="D9:D10"/>
    <mergeCell ref="D11:D12"/>
    <mergeCell ref="D14:D1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G15" sqref="G15"/>
    </sheetView>
  </sheetViews>
  <sheetFormatPr defaultColWidth="8.8" defaultRowHeight="14.25"/>
  <cols>
    <col min="1" max="1" width="4" style="5" customWidth="1"/>
    <col min="2" max="2" width="13.6333333333333" style="5" customWidth="1"/>
    <col min="3" max="3" width="19.5" style="5" customWidth="1"/>
    <col min="4" max="4" width="6" style="5" customWidth="1"/>
    <col min="5" max="5" width="8.38333333333333" style="5" customWidth="1"/>
    <col min="6" max="6" width="5.5" style="5" customWidth="1"/>
    <col min="7" max="19" width="9" style="5" customWidth="1"/>
    <col min="20" max="20" width="8.88333333333333" style="5" customWidth="1"/>
    <col min="21" max="16384" width="8.8" style="5"/>
  </cols>
  <sheetData>
    <row r="1" s="1" customFormat="1" ht="37.05" customHeight="1" spans="1:20">
      <c r="A1" s="6" t="s">
        <v>100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21" customHeight="1" spans="1:19">
      <c r="A2" s="7" t="s">
        <v>1</v>
      </c>
      <c r="B2" s="7"/>
      <c r="C2" s="7"/>
      <c r="D2" s="7"/>
      <c r="E2" s="7"/>
      <c r="F2" s="7"/>
      <c r="H2" s="7"/>
      <c r="I2" s="11" t="s">
        <v>96</v>
      </c>
      <c r="J2" s="11"/>
      <c r="K2" s="11"/>
      <c r="L2" s="11"/>
      <c r="M2" s="12"/>
      <c r="N2" s="13"/>
      <c r="O2" s="13"/>
      <c r="P2" s="13"/>
      <c r="Q2" s="7"/>
      <c r="R2" s="17" t="s">
        <v>4</v>
      </c>
      <c r="S2" s="17"/>
    </row>
    <row r="3" s="2" customFormat="1" ht="33" customHeight="1" spans="1:20">
      <c r="A3" s="8" t="s">
        <v>5</v>
      </c>
      <c r="B3" s="8" t="s">
        <v>101</v>
      </c>
      <c r="C3" s="8" t="s">
        <v>102</v>
      </c>
      <c r="D3" s="8" t="s">
        <v>103</v>
      </c>
      <c r="E3" s="8" t="s">
        <v>104</v>
      </c>
      <c r="F3" s="8" t="s">
        <v>9</v>
      </c>
      <c r="G3" s="8" t="s">
        <v>105</v>
      </c>
      <c r="H3" s="8"/>
      <c r="I3" s="8"/>
      <c r="J3" s="8" t="s">
        <v>18</v>
      </c>
      <c r="K3" s="8"/>
      <c r="L3" s="8"/>
      <c r="M3" s="8" t="s">
        <v>106</v>
      </c>
      <c r="N3" s="8" t="s">
        <v>107</v>
      </c>
      <c r="O3" s="8" t="s">
        <v>108</v>
      </c>
      <c r="P3" s="14" t="s">
        <v>109</v>
      </c>
      <c r="Q3" s="8" t="s">
        <v>21</v>
      </c>
      <c r="R3" s="8" t="s">
        <v>110</v>
      </c>
      <c r="S3" s="14" t="s">
        <v>22</v>
      </c>
      <c r="T3" s="8" t="s">
        <v>111</v>
      </c>
    </row>
    <row r="4" s="3" customFormat="1" ht="60" customHeight="1" spans="1:20">
      <c r="A4" s="8"/>
      <c r="B4" s="8"/>
      <c r="C4" s="8"/>
      <c r="D4" s="8"/>
      <c r="E4" s="8"/>
      <c r="F4" s="8"/>
      <c r="G4" s="8" t="s">
        <v>14</v>
      </c>
      <c r="H4" s="8" t="s">
        <v>112</v>
      </c>
      <c r="I4" s="8" t="s">
        <v>81</v>
      </c>
      <c r="J4" s="8" t="s">
        <v>14</v>
      </c>
      <c r="K4" s="8" t="s">
        <v>112</v>
      </c>
      <c r="L4" s="8" t="s">
        <v>81</v>
      </c>
      <c r="M4" s="8"/>
      <c r="N4" s="14"/>
      <c r="O4" s="8"/>
      <c r="P4" s="15"/>
      <c r="Q4" s="8"/>
      <c r="R4" s="8"/>
      <c r="S4" s="15"/>
      <c r="T4" s="8"/>
    </row>
    <row r="5" s="4" customFormat="1" ht="34" customHeight="1" spans="1:20">
      <c r="A5" s="9" t="s">
        <v>113</v>
      </c>
      <c r="B5" s="9" t="s">
        <v>30</v>
      </c>
      <c r="C5" s="9" t="s">
        <v>31</v>
      </c>
      <c r="D5" s="9" t="s">
        <v>114</v>
      </c>
      <c r="E5" s="9" t="s">
        <v>115</v>
      </c>
      <c r="F5" s="9" t="s">
        <v>73</v>
      </c>
      <c r="G5" s="10">
        <v>0</v>
      </c>
      <c r="H5" s="10">
        <v>65940</v>
      </c>
      <c r="I5" s="16">
        <f t="shared" ref="I5:I9" si="0">SUM(H5+G5)</f>
        <v>65940</v>
      </c>
      <c r="J5" s="16">
        <v>0</v>
      </c>
      <c r="K5" s="16">
        <v>0</v>
      </c>
      <c r="L5" s="16">
        <f t="shared" ref="L5:L9" si="1">SUM(K5+J5)</f>
        <v>0</v>
      </c>
      <c r="M5" s="10">
        <v>0</v>
      </c>
      <c r="N5" s="16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52752</v>
      </c>
    </row>
    <row r="6" s="4" customFormat="1" ht="34" customHeight="1" spans="1:20">
      <c r="A6" s="9" t="s">
        <v>116</v>
      </c>
      <c r="B6" s="9" t="s">
        <v>34</v>
      </c>
      <c r="C6" s="9" t="s">
        <v>75</v>
      </c>
      <c r="D6" s="9" t="s">
        <v>114</v>
      </c>
      <c r="E6" s="9" t="s">
        <v>115</v>
      </c>
      <c r="F6" s="9" t="s">
        <v>73</v>
      </c>
      <c r="G6" s="10">
        <v>0</v>
      </c>
      <c r="H6" s="10">
        <v>984</v>
      </c>
      <c r="I6" s="16">
        <f t="shared" si="0"/>
        <v>984</v>
      </c>
      <c r="J6" s="16">
        <v>0</v>
      </c>
      <c r="K6" s="16">
        <v>0</v>
      </c>
      <c r="L6" s="16">
        <f t="shared" si="1"/>
        <v>0</v>
      </c>
      <c r="M6" s="10">
        <v>0</v>
      </c>
      <c r="N6" s="16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787.2</v>
      </c>
    </row>
    <row r="7" s="1" customFormat="1" ht="34" customHeight="1" spans="1:20">
      <c r="A7" s="9" t="s">
        <v>117</v>
      </c>
      <c r="B7" s="9" t="s">
        <v>44</v>
      </c>
      <c r="C7" s="9" t="s">
        <v>45</v>
      </c>
      <c r="D7" s="9" t="s">
        <v>114</v>
      </c>
      <c r="E7" s="9" t="s">
        <v>115</v>
      </c>
      <c r="F7" s="9" t="s">
        <v>73</v>
      </c>
      <c r="G7" s="10">
        <v>0</v>
      </c>
      <c r="H7" s="10">
        <v>3468</v>
      </c>
      <c r="I7" s="16">
        <f t="shared" si="0"/>
        <v>3468</v>
      </c>
      <c r="J7" s="16">
        <v>0</v>
      </c>
      <c r="K7" s="16">
        <v>0</v>
      </c>
      <c r="L7" s="16">
        <f t="shared" si="1"/>
        <v>0</v>
      </c>
      <c r="M7" s="10">
        <v>0</v>
      </c>
      <c r="N7" s="16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2774.4</v>
      </c>
    </row>
    <row r="8" s="1" customFormat="1" ht="34" customHeight="1" spans="1:20">
      <c r="A8" s="9" t="s">
        <v>118</v>
      </c>
      <c r="B8" s="9" t="s">
        <v>46</v>
      </c>
      <c r="C8" s="9" t="s">
        <v>47</v>
      </c>
      <c r="D8" s="9" t="s">
        <v>114</v>
      </c>
      <c r="E8" s="9" t="s">
        <v>115</v>
      </c>
      <c r="F8" s="9" t="s">
        <v>73</v>
      </c>
      <c r="G8" s="10">
        <v>0</v>
      </c>
      <c r="H8" s="10">
        <v>5112</v>
      </c>
      <c r="I8" s="16">
        <f t="shared" si="0"/>
        <v>5112</v>
      </c>
      <c r="J8" s="16">
        <v>0</v>
      </c>
      <c r="K8" s="16">
        <v>0</v>
      </c>
      <c r="L8" s="16">
        <f t="shared" si="1"/>
        <v>0</v>
      </c>
      <c r="M8" s="10">
        <v>0</v>
      </c>
      <c r="N8" s="16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4089.6</v>
      </c>
    </row>
    <row r="9" s="1" customFormat="1" ht="34" customHeight="1" spans="1:20">
      <c r="A9" s="9" t="s">
        <v>119</v>
      </c>
      <c r="B9" s="9" t="s">
        <v>56</v>
      </c>
      <c r="C9" s="9" t="s">
        <v>57</v>
      </c>
      <c r="D9" s="9" t="s">
        <v>114</v>
      </c>
      <c r="E9" s="9" t="s">
        <v>115</v>
      </c>
      <c r="F9" s="9" t="s">
        <v>73</v>
      </c>
      <c r="G9" s="10">
        <v>0</v>
      </c>
      <c r="H9" s="10">
        <v>6132</v>
      </c>
      <c r="I9" s="16">
        <f t="shared" si="0"/>
        <v>6132</v>
      </c>
      <c r="J9" s="16">
        <v>0</v>
      </c>
      <c r="K9" s="16">
        <v>0</v>
      </c>
      <c r="L9" s="16">
        <f t="shared" si="1"/>
        <v>0</v>
      </c>
      <c r="M9" s="10">
        <v>0</v>
      </c>
      <c r="N9" s="16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4905.6</v>
      </c>
    </row>
    <row r="10" s="1" customFormat="1" ht="23" customHeight="1" spans="1:20">
      <c r="A10" s="9" t="s">
        <v>111</v>
      </c>
      <c r="B10" s="9"/>
      <c r="C10" s="9"/>
      <c r="D10" s="9"/>
      <c r="E10" s="9"/>
      <c r="F10" s="9"/>
      <c r="G10" s="10">
        <f t="shared" ref="G10:T10" si="2">SUM(G5:G9)</f>
        <v>0</v>
      </c>
      <c r="H10" s="10">
        <f t="shared" si="2"/>
        <v>81636</v>
      </c>
      <c r="I10" s="16">
        <f t="shared" si="2"/>
        <v>81636</v>
      </c>
      <c r="J10" s="16">
        <f t="shared" si="2"/>
        <v>0</v>
      </c>
      <c r="K10" s="16">
        <f t="shared" si="2"/>
        <v>0</v>
      </c>
      <c r="L10" s="16">
        <f t="shared" si="2"/>
        <v>0</v>
      </c>
      <c r="M10" s="10">
        <f t="shared" si="2"/>
        <v>0</v>
      </c>
      <c r="N10" s="16">
        <f t="shared" si="2"/>
        <v>0</v>
      </c>
      <c r="O10" s="16">
        <f t="shared" si="2"/>
        <v>0</v>
      </c>
      <c r="P10" s="16">
        <f t="shared" si="2"/>
        <v>0</v>
      </c>
      <c r="Q10" s="16">
        <f t="shared" si="2"/>
        <v>0</v>
      </c>
      <c r="R10" s="16">
        <f t="shared" si="2"/>
        <v>0</v>
      </c>
      <c r="S10" s="16">
        <f t="shared" si="2"/>
        <v>0</v>
      </c>
      <c r="T10" s="16">
        <f t="shared" si="2"/>
        <v>65308.8</v>
      </c>
    </row>
    <row r="11" s="1" customFormat="1" ht="15.6" customHeight="1" spans="19:20">
      <c r="S11" s="18"/>
      <c r="T11" s="19"/>
    </row>
    <row r="12" s="1" customFormat="1"/>
    <row r="13" s="1" customFormat="1"/>
    <row r="14" s="1" customFormat="1"/>
    <row r="15" s="1" customFormat="1"/>
  </sheetData>
  <mergeCells count="20">
    <mergeCell ref="A1:T1"/>
    <mergeCell ref="I2:L2"/>
    <mergeCell ref="N2:P2"/>
    <mergeCell ref="G3:I3"/>
    <mergeCell ref="J3:L3"/>
    <mergeCell ref="A10:F10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医院202411结算</vt:lpstr>
      <vt:lpstr>经开第一门诊202312结算</vt:lpstr>
      <vt:lpstr>一心堂贵昆路202401结算</vt:lpstr>
      <vt:lpstr>一心堂贵昆路、经开医院202402结算</vt:lpstr>
      <vt:lpstr>一心堂贵昆路202404结算</vt:lpstr>
      <vt:lpstr>一心堂贵昆路、建工新城社区202405结算</vt:lpstr>
      <vt:lpstr>202406期居民家庭医生签约</vt:lpstr>
      <vt:lpstr>202412居民分段预付</vt:lpstr>
      <vt:lpstr>2024年居民异地家庭医生签约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2024-12-30T09:08:04Z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