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职工药店12月结算" sheetId="6" r:id="rId1"/>
    <sheet name="居民药店12月结算" sheetId="7" r:id="rId2"/>
    <sheet name="202411职工药店异地" sheetId="8" r:id="rId3"/>
    <sheet name="202411居民药店异地" sheetId="9" r:id="rId4"/>
  </sheets>
  <calcPr calcId="144525"/>
</workbook>
</file>

<file path=xl/sharedStrings.xml><?xml version="1.0" encoding="utf-8"?>
<sst xmlns="http://schemas.openxmlformats.org/spreadsheetml/2006/main" count="524" uniqueCount="124">
  <si>
    <t>昆明市医疗保险定点零售药店费用结算、内审、拨付明细表</t>
  </si>
  <si>
    <t>经办机构：经开区</t>
  </si>
  <si>
    <t/>
  </si>
  <si>
    <t>拨款时间：2025年1月23日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</si>
  <si>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</si>
  <si>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</si>
  <si>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</si>
  <si>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</si>
  <si>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</si>
  <si>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</si>
  <si>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</si>
  <si>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</si>
  <si>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</si>
  <si>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</si>
  <si>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</si>
  <si>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</si>
  <si>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</si>
  <si>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</si>
  <si>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</si>
  <si>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</si>
  <si>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</si>
  <si>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</si>
  <si>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</si>
  <si>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</si>
  <si>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</si>
  <si>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</si>
  <si>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</si>
  <si>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</si>
  <si>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月结算</t>
  </si>
  <si>
    <t>202412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</si>
  <si>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</si>
  <si>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</si>
  <si>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</si>
  <si>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</si>
  <si>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</si>
  <si>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</si>
  <si>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</si>
  <si>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</si>
  <si>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</si>
  <si>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</si>
  <si>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</si>
  <si>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昆明钟玮大药房新册店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</si>
  <si>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</si>
  <si>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</si>
  <si>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</si>
  <si>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</si>
  <si>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</si>
  <si>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</si>
  <si>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</si>
  <si>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</si>
  <si>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</si>
  <si>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</si>
  <si>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</si>
  <si>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</si>
  <si>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</si>
  <si>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</si>
  <si>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</si>
  <si>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</si>
  <si>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</si>
  <si>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</si>
  <si>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</si>
  <si>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</si>
  <si>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</si>
  <si>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</si>
  <si>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</si>
  <si>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</si>
  <si>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</si>
  <si>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</si>
  <si>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</si>
  <si>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</si>
  <si>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</si>
  <si>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</si>
  <si>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P53015404130</t>
  </si>
  <si>
    <t>云南航福药业有限公司航天城药房</t>
  </si>
  <si>
    <t>P53015404217</t>
  </si>
  <si>
    <t>云南康福祥药业有限公司昆明经开康景店</t>
  </si>
  <si>
    <t>P53015404270</t>
  </si>
  <si>
    <t>昆明保丰欣欣药业有限公司</t>
  </si>
  <si>
    <t>P53015404271</t>
  </si>
  <si>
    <t>昆明好药师康民药业有限公司</t>
  </si>
  <si>
    <t>P53015404276</t>
  </si>
  <si>
    <t>嘉靖大药房</t>
  </si>
  <si>
    <t>P53015404419</t>
  </si>
  <si>
    <t>昆明久七药业有限公司大洛羊店</t>
  </si>
  <si>
    <t>P53015404421</t>
  </si>
  <si>
    <t>昆明康韶药业有限公司公家村分店</t>
  </si>
  <si>
    <t>P53015404423</t>
  </si>
  <si>
    <t>云南冗译药业有限公司东泰花园分店</t>
  </si>
  <si>
    <t>P53015404424</t>
  </si>
  <si>
    <t>云南康普药业有限公司</t>
  </si>
  <si>
    <t>P53019904275</t>
  </si>
  <si>
    <t>昆明大向康药业有限公司</t>
  </si>
  <si>
    <t>合计(32家)</t>
  </si>
  <si>
    <t>居民</t>
  </si>
  <si>
    <t>合计(22家)</t>
  </si>
  <si>
    <t>昆明市城镇职工医保定点医药机构异地就医费用结算明细表</t>
  </si>
  <si>
    <t>医疗机构编号</t>
  </si>
  <si>
    <t>医疗机构名称</t>
  </si>
  <si>
    <t>数据期别</t>
  </si>
  <si>
    <t>险种类别</t>
  </si>
  <si>
    <t>基本医疗保险</t>
  </si>
  <si>
    <t>大病补充医疗保险</t>
  </si>
  <si>
    <t>医疗照顾专项补助</t>
  </si>
  <si>
    <t>其他补助</t>
  </si>
  <si>
    <t>审核扣款</t>
  </si>
  <si>
    <t>建档立卡医疗救助</t>
  </si>
  <si>
    <t>合计</t>
  </si>
  <si>
    <t>统筹基金</t>
  </si>
  <si>
    <t>小计</t>
  </si>
  <si>
    <t>1</t>
  </si>
  <si>
    <t>202411</t>
  </si>
  <si>
    <t>城镇职工</t>
  </si>
  <si>
    <t>购药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</si>
  <si>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</si>
  <si>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</si>
  <si>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</si>
  <si>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</si>
  <si>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</si>
  <si>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</si>
  <si>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</si>
  <si>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</si>
  <si>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</si>
  <si>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昆明市城乡居民医保定点医药机构异地就医费用结算明细表</t>
  </si>
  <si>
    <t>城乡居民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</si>
</sst>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  <numFmt numFmtId="177" formatCode="0.00_ "/>
    <numFmt numFmtId="178" formatCode="yyyy/mm/dd\ hh:mm:ss"/>
  </numFmts>
  <fonts count="36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333333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微软雅黑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b/>
      <sz val="10"/>
      <color rgb="FF000000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7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78" fontId="1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76" fontId="11" fillId="3" borderId="4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workbookViewId="0">
      <selection activeCell="F9" sqref="F9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customFormat="1" ht="15" customHeight="1" spans="1:18">
      <c r="A2" s="26" t="s">
        <v>1</v>
      </c>
      <c r="B2" s="26"/>
      <c r="C2" s="26"/>
      <c r="D2" s="26"/>
      <c r="E2" s="26"/>
      <c r="F2" s="35" t="s">
        <v>2</v>
      </c>
      <c r="G2" s="36"/>
      <c r="H2" s="37" t="s">
        <v>3</v>
      </c>
      <c r="I2" s="37"/>
      <c r="J2" s="37"/>
      <c r="K2" s="35" t="s">
        <v>2</v>
      </c>
      <c r="L2" s="36"/>
      <c r="M2" s="41"/>
      <c r="N2" s="41"/>
      <c r="O2" s="41"/>
      <c r="P2" s="35" t="s">
        <v>2</v>
      </c>
      <c r="Q2" s="35" t="s">
        <v>2</v>
      </c>
      <c r="R2" s="36" t="s">
        <v>4</v>
      </c>
    </row>
    <row r="3" customFormat="1" ht="15" customHeight="1" spans="1:18">
      <c r="A3" s="38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/>
      <c r="J3" s="38"/>
      <c r="K3" s="38"/>
      <c r="L3" s="38"/>
      <c r="M3" s="38"/>
      <c r="N3" s="38"/>
      <c r="O3" s="38"/>
      <c r="P3" s="38"/>
      <c r="Q3" s="38"/>
      <c r="R3" s="38" t="s">
        <v>13</v>
      </c>
    </row>
    <row r="4" customFormat="1" ht="15" customHeight="1" spans="1:18">
      <c r="A4" s="38"/>
      <c r="B4" s="38"/>
      <c r="C4" s="38"/>
      <c r="D4" s="38"/>
      <c r="E4" s="38"/>
      <c r="F4" s="38"/>
      <c r="G4" s="38"/>
      <c r="H4" s="38" t="s">
        <v>14</v>
      </c>
      <c r="I4" s="38" t="s">
        <v>15</v>
      </c>
      <c r="J4" s="38" t="s">
        <v>16</v>
      </c>
      <c r="K4" s="38" t="s">
        <v>17</v>
      </c>
      <c r="L4" s="38" t="s">
        <v>18</v>
      </c>
      <c r="M4" s="38" t="s">
        <v>19</v>
      </c>
      <c r="N4" s="38" t="s">
        <v>20</v>
      </c>
      <c r="O4" s="38" t="s">
        <v>21</v>
      </c>
      <c r="P4" s="38" t="s">
        <v>22</v>
      </c>
      <c r="Q4" s="38" t="s">
        <v>23</v>
      </c>
      <c r="R4" s="38"/>
    </row>
    <row r="5" customFormat="1" ht="15" customHeight="1" spans="1:18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customFormat="1" ht="23" customHeight="1" spans="1:18">
      <c r="A6" s="39">
        <v>1</v>
      </c>
      <c r="B6" s="39" t="s">
        <v>24</v>
      </c>
      <c r="C6" s="39" t="s">
        <v>25</v>
      </c>
      <c r="D6" s="39" t="s">
        <v>26</v>
      </c>
      <c r="E6" s="39" t="s">
        <v>27</v>
      </c>
      <c r="F6" s="39" t="s">
        <v>28</v>
      </c>
      <c r="G6" s="39" t="s">
        <v>29</v>
      </c>
      <c r="H6" s="40">
        <f>10880.23+635.1</f>
        <v>11515.33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11515.33</v>
      </c>
    </row>
    <row r="7" customFormat="1" ht="34" customHeight="1" spans="1:18">
      <c r="A7" s="39">
        <v>2</v>
      </c>
      <c r="B7" s="39" t="s">
        <v>30</v>
      </c>
      <c r="C7" s="39" t="s">
        <v>31</v>
      </c>
      <c r="D7" s="39" t="s">
        <v>26</v>
      </c>
      <c r="E7" s="39" t="s">
        <v>27</v>
      </c>
      <c r="F7" s="39" t="s">
        <v>28</v>
      </c>
      <c r="G7" s="39" t="s">
        <v>29</v>
      </c>
      <c r="H7" s="40">
        <f>9413.38+934.88</f>
        <v>10348.26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10348.26</v>
      </c>
    </row>
    <row r="8" customFormat="1" ht="23" customHeight="1" spans="1:18">
      <c r="A8" s="39">
        <v>3</v>
      </c>
      <c r="B8" s="39" t="s">
        <v>32</v>
      </c>
      <c r="C8" s="39" t="s">
        <v>33</v>
      </c>
      <c r="D8" s="39" t="s">
        <v>26</v>
      </c>
      <c r="E8" s="39" t="s">
        <v>27</v>
      </c>
      <c r="F8" s="39" t="s">
        <v>28</v>
      </c>
      <c r="G8" s="39" t="s">
        <v>29</v>
      </c>
      <c r="H8" s="40">
        <f>2772.71+116.55</f>
        <v>2889.26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2889.26</v>
      </c>
    </row>
    <row r="9" customFormat="1" ht="34" customHeight="1" spans="1:18">
      <c r="A9" s="39">
        <v>4</v>
      </c>
      <c r="B9" s="39" t="s">
        <v>34</v>
      </c>
      <c r="C9" s="39" t="s">
        <v>35</v>
      </c>
      <c r="D9" s="39" t="s">
        <v>26</v>
      </c>
      <c r="E9" s="39" t="s">
        <v>27</v>
      </c>
      <c r="F9" s="39" t="s">
        <v>28</v>
      </c>
      <c r="G9" s="39" t="s">
        <v>29</v>
      </c>
      <c r="H9" s="40">
        <f>2216.26+236.74</f>
        <v>2453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2453</v>
      </c>
    </row>
    <row r="10" customFormat="1" ht="23" customHeight="1" spans="1:18">
      <c r="A10" s="39">
        <v>5</v>
      </c>
      <c r="B10" s="39" t="s">
        <v>36</v>
      </c>
      <c r="C10" s="39" t="s">
        <v>37</v>
      </c>
      <c r="D10" s="39" t="s">
        <v>26</v>
      </c>
      <c r="E10" s="39" t="s">
        <v>27</v>
      </c>
      <c r="F10" s="39" t="s">
        <v>28</v>
      </c>
      <c r="G10" s="39" t="s">
        <v>29</v>
      </c>
      <c r="H10" s="40">
        <f>18083.2+255.8</f>
        <v>18339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18339</v>
      </c>
    </row>
    <row r="11" customFormat="1" ht="23" customHeight="1" spans="1:18">
      <c r="A11" s="39">
        <v>6</v>
      </c>
      <c r="B11" s="39" t="s">
        <v>38</v>
      </c>
      <c r="C11" s="39" t="s">
        <v>39</v>
      </c>
      <c r="D11" s="39" t="s">
        <v>26</v>
      </c>
      <c r="E11" s="39" t="s">
        <v>27</v>
      </c>
      <c r="F11" s="39" t="s">
        <v>28</v>
      </c>
      <c r="G11" s="39" t="s">
        <v>29</v>
      </c>
      <c r="H11" s="40">
        <f>9513.19+1156.91</f>
        <v>10670.1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10670.1</v>
      </c>
    </row>
    <row r="12" customFormat="1" ht="23" customHeight="1" spans="1:18">
      <c r="A12" s="39">
        <v>7</v>
      </c>
      <c r="B12" s="39" t="s">
        <v>40</v>
      </c>
      <c r="C12" s="39" t="s">
        <v>41</v>
      </c>
      <c r="D12" s="39" t="s">
        <v>26</v>
      </c>
      <c r="E12" s="39" t="s">
        <v>27</v>
      </c>
      <c r="F12" s="39" t="s">
        <v>28</v>
      </c>
      <c r="G12" s="39" t="s">
        <v>29</v>
      </c>
      <c r="H12" s="40">
        <f>2087.43+1439.05</f>
        <v>3526.48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3526.48</v>
      </c>
    </row>
    <row r="13" customFormat="1" ht="34" customHeight="1" spans="1:18">
      <c r="A13" s="39">
        <v>8</v>
      </c>
      <c r="B13" s="39" t="s">
        <v>42</v>
      </c>
      <c r="C13" s="39" t="s">
        <v>43</v>
      </c>
      <c r="D13" s="39" t="s">
        <v>26</v>
      </c>
      <c r="E13" s="39" t="s">
        <v>27</v>
      </c>
      <c r="F13" s="39" t="s">
        <v>28</v>
      </c>
      <c r="G13" s="39" t="s">
        <v>29</v>
      </c>
      <c r="H13" s="40">
        <f>12943.4+278.2</f>
        <v>13221.6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13221.6</v>
      </c>
    </row>
    <row r="14" customFormat="1" ht="23" customHeight="1" spans="1:18">
      <c r="A14" s="39">
        <v>9</v>
      </c>
      <c r="B14" s="39" t="s">
        <v>44</v>
      </c>
      <c r="C14" s="39" t="s">
        <v>45</v>
      </c>
      <c r="D14" s="39" t="s">
        <v>26</v>
      </c>
      <c r="E14" s="39" t="s">
        <v>27</v>
      </c>
      <c r="F14" s="39" t="s">
        <v>28</v>
      </c>
      <c r="G14" s="39" t="s">
        <v>29</v>
      </c>
      <c r="H14" s="40">
        <f>6378.7+1206.05</f>
        <v>7584.75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7584.75</v>
      </c>
    </row>
    <row r="15" customFormat="1" ht="34" customHeight="1" spans="1:18">
      <c r="A15" s="39">
        <v>10</v>
      </c>
      <c r="B15" s="39" t="s">
        <v>46</v>
      </c>
      <c r="C15" s="39" t="s">
        <v>47</v>
      </c>
      <c r="D15" s="39" t="s">
        <v>26</v>
      </c>
      <c r="E15" s="39" t="s">
        <v>27</v>
      </c>
      <c r="F15" s="39" t="s">
        <v>28</v>
      </c>
      <c r="G15" s="39" t="s">
        <v>29</v>
      </c>
      <c r="H15" s="40">
        <f>4241.69+2444.1</f>
        <v>6685.79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6685.79</v>
      </c>
    </row>
    <row r="16" customFormat="1" ht="34" customHeight="1" spans="1:18">
      <c r="A16" s="39">
        <v>11</v>
      </c>
      <c r="B16" s="39" t="s">
        <v>48</v>
      </c>
      <c r="C16" s="39" t="s">
        <v>49</v>
      </c>
      <c r="D16" s="39" t="s">
        <v>26</v>
      </c>
      <c r="E16" s="39" t="s">
        <v>27</v>
      </c>
      <c r="F16" s="39" t="s">
        <v>28</v>
      </c>
      <c r="G16" s="39" t="s">
        <v>29</v>
      </c>
      <c r="H16" s="40">
        <f>6600.17+1035.63</f>
        <v>7635.8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7635.8</v>
      </c>
    </row>
    <row r="17" customFormat="1" ht="23" customHeight="1" spans="1:18">
      <c r="A17" s="39">
        <v>12</v>
      </c>
      <c r="B17" s="39" t="s">
        <v>50</v>
      </c>
      <c r="C17" s="39" t="s">
        <v>51</v>
      </c>
      <c r="D17" s="39" t="s">
        <v>26</v>
      </c>
      <c r="E17" s="39" t="s">
        <v>27</v>
      </c>
      <c r="F17" s="39" t="s">
        <v>28</v>
      </c>
      <c r="G17" s="39" t="s">
        <v>29</v>
      </c>
      <c r="H17" s="40">
        <f>4849.34+314.73</f>
        <v>5164.07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5164.07</v>
      </c>
    </row>
    <row r="18" customFormat="1" ht="23" customHeight="1" spans="1:18">
      <c r="A18" s="39">
        <v>13</v>
      </c>
      <c r="B18" s="39" t="s">
        <v>52</v>
      </c>
      <c r="C18" s="39" t="s">
        <v>53</v>
      </c>
      <c r="D18" s="39" t="s">
        <v>26</v>
      </c>
      <c r="E18" s="39" t="s">
        <v>27</v>
      </c>
      <c r="F18" s="39" t="s">
        <v>28</v>
      </c>
      <c r="G18" s="39" t="s">
        <v>29</v>
      </c>
      <c r="H18" s="40">
        <f>3011.9+3129.1</f>
        <v>6141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6141</v>
      </c>
    </row>
    <row r="19" customFormat="1" ht="34" customHeight="1" spans="1:18">
      <c r="A19" s="39">
        <v>14</v>
      </c>
      <c r="B19" s="39" t="s">
        <v>54</v>
      </c>
      <c r="C19" s="39" t="s">
        <v>55</v>
      </c>
      <c r="D19" s="39" t="s">
        <v>26</v>
      </c>
      <c r="E19" s="39" t="s">
        <v>27</v>
      </c>
      <c r="F19" s="39" t="s">
        <v>28</v>
      </c>
      <c r="G19" s="39" t="s">
        <v>29</v>
      </c>
      <c r="H19" s="40">
        <f>1480.11+428.76</f>
        <v>1908.87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1908.87</v>
      </c>
    </row>
    <row r="20" customFormat="1" ht="34" customHeight="1" spans="1:18">
      <c r="A20" s="39">
        <v>15</v>
      </c>
      <c r="B20" s="39" t="s">
        <v>56</v>
      </c>
      <c r="C20" s="39" t="s">
        <v>57</v>
      </c>
      <c r="D20" s="39" t="s">
        <v>26</v>
      </c>
      <c r="E20" s="39" t="s">
        <v>27</v>
      </c>
      <c r="F20" s="39" t="s">
        <v>28</v>
      </c>
      <c r="G20" s="39" t="s">
        <v>29</v>
      </c>
      <c r="H20" s="40">
        <f>3185.1+0</f>
        <v>3185.1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3185.1</v>
      </c>
    </row>
    <row r="21" customFormat="1" ht="34" customHeight="1" spans="1:18">
      <c r="A21" s="39">
        <v>16</v>
      </c>
      <c r="B21" s="39" t="s">
        <v>58</v>
      </c>
      <c r="C21" s="39" t="s">
        <v>59</v>
      </c>
      <c r="D21" s="39" t="s">
        <v>26</v>
      </c>
      <c r="E21" s="39" t="s">
        <v>27</v>
      </c>
      <c r="F21" s="39" t="s">
        <v>28</v>
      </c>
      <c r="G21" s="39" t="s">
        <v>29</v>
      </c>
      <c r="H21" s="40">
        <f>3613.54+372</f>
        <v>3985.54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3985.54</v>
      </c>
    </row>
    <row r="22" customFormat="1" ht="34" customHeight="1" spans="1:18">
      <c r="A22" s="39">
        <v>17</v>
      </c>
      <c r="B22" s="39" t="s">
        <v>60</v>
      </c>
      <c r="C22" s="39" t="s">
        <v>61</v>
      </c>
      <c r="D22" s="39" t="s">
        <v>26</v>
      </c>
      <c r="E22" s="39" t="s">
        <v>27</v>
      </c>
      <c r="F22" s="39" t="s">
        <v>28</v>
      </c>
      <c r="G22" s="39" t="s">
        <v>29</v>
      </c>
      <c r="H22" s="40">
        <f>1295.81+0</f>
        <v>1295.81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1295.81</v>
      </c>
    </row>
    <row r="23" customFormat="1" ht="34" customHeight="1" spans="1:18">
      <c r="A23" s="39">
        <v>18</v>
      </c>
      <c r="B23" s="39" t="s">
        <v>62</v>
      </c>
      <c r="C23" s="39" t="s">
        <v>63</v>
      </c>
      <c r="D23" s="39" t="s">
        <v>26</v>
      </c>
      <c r="E23" s="39" t="s">
        <v>27</v>
      </c>
      <c r="F23" s="39" t="s">
        <v>28</v>
      </c>
      <c r="G23" s="39" t="s">
        <v>29</v>
      </c>
      <c r="H23" s="40">
        <f>615.31+0</f>
        <v>615.31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615.31</v>
      </c>
    </row>
    <row r="24" customFormat="1" ht="23" customHeight="1" spans="1:18">
      <c r="A24" s="39">
        <v>19</v>
      </c>
      <c r="B24" s="39" t="s">
        <v>64</v>
      </c>
      <c r="C24" s="39" t="s">
        <v>65</v>
      </c>
      <c r="D24" s="39" t="s">
        <v>26</v>
      </c>
      <c r="E24" s="39" t="s">
        <v>27</v>
      </c>
      <c r="F24" s="39" t="s">
        <v>28</v>
      </c>
      <c r="G24" s="39" t="s">
        <v>29</v>
      </c>
      <c r="H24" s="40">
        <f>20009.08+2182.37</f>
        <v>22191.45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22191.45</v>
      </c>
    </row>
    <row r="25" customFormat="1" ht="34" customHeight="1" spans="1:18">
      <c r="A25" s="39">
        <v>20</v>
      </c>
      <c r="B25" s="39" t="s">
        <v>66</v>
      </c>
      <c r="C25" s="39" t="s">
        <v>67</v>
      </c>
      <c r="D25" s="39" t="s">
        <v>26</v>
      </c>
      <c r="E25" s="39" t="s">
        <v>27</v>
      </c>
      <c r="F25" s="39" t="s">
        <v>28</v>
      </c>
      <c r="G25" s="39" t="s">
        <v>29</v>
      </c>
      <c r="H25" s="40">
        <f>3933.1+38</f>
        <v>3971.1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3971.1</v>
      </c>
    </row>
    <row r="26" customFormat="1" ht="45" customHeight="1" spans="1:18">
      <c r="A26" s="39">
        <v>21</v>
      </c>
      <c r="B26" s="39" t="s">
        <v>68</v>
      </c>
      <c r="C26" s="39" t="s">
        <v>69</v>
      </c>
      <c r="D26" s="39" t="s">
        <v>26</v>
      </c>
      <c r="E26" s="39" t="s">
        <v>27</v>
      </c>
      <c r="F26" s="39" t="s">
        <v>28</v>
      </c>
      <c r="G26" s="39" t="s">
        <v>29</v>
      </c>
      <c r="H26" s="40">
        <f>1338.91+402.9</f>
        <v>1741.81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1741.81</v>
      </c>
    </row>
    <row r="27" customFormat="1" ht="23" customHeight="1" spans="1:18">
      <c r="A27" s="39">
        <v>22</v>
      </c>
      <c r="B27" s="39" t="s">
        <v>70</v>
      </c>
      <c r="C27" s="39" t="s">
        <v>71</v>
      </c>
      <c r="D27" s="39" t="s">
        <v>26</v>
      </c>
      <c r="E27" s="39" t="s">
        <v>27</v>
      </c>
      <c r="F27" s="39" t="s">
        <v>28</v>
      </c>
      <c r="G27" s="39" t="s">
        <v>29</v>
      </c>
      <c r="H27" s="40">
        <f>2541.7+0</f>
        <v>2541.7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2541.7</v>
      </c>
    </row>
    <row r="28" customFormat="1" ht="23" customHeight="1" spans="1:18">
      <c r="A28" s="39">
        <v>23</v>
      </c>
      <c r="B28" s="39" t="s">
        <v>72</v>
      </c>
      <c r="C28" s="39" t="s">
        <v>73</v>
      </c>
      <c r="D28" s="39" t="s">
        <v>26</v>
      </c>
      <c r="E28" s="39" t="s">
        <v>27</v>
      </c>
      <c r="F28" s="39" t="s">
        <v>28</v>
      </c>
      <c r="G28" s="39" t="s">
        <v>29</v>
      </c>
      <c r="H28" s="40">
        <f>4962.84+236.4</f>
        <v>5199.24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5199.24</v>
      </c>
    </row>
    <row r="29" customFormat="1" ht="34" customHeight="1" spans="1:18">
      <c r="A29" s="39">
        <v>24</v>
      </c>
      <c r="B29" s="39" t="s">
        <v>74</v>
      </c>
      <c r="C29" s="39" t="s">
        <v>75</v>
      </c>
      <c r="D29" s="39" t="s">
        <v>26</v>
      </c>
      <c r="E29" s="39" t="s">
        <v>27</v>
      </c>
      <c r="F29" s="39" t="s">
        <v>28</v>
      </c>
      <c r="G29" s="39" t="s">
        <v>29</v>
      </c>
      <c r="H29" s="40">
        <f>1996.6+62.1</f>
        <v>2058.7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2058.7</v>
      </c>
    </row>
    <row r="30" customFormat="1" ht="23" customHeight="1" spans="1:18">
      <c r="A30" s="39">
        <v>25</v>
      </c>
      <c r="B30" s="39" t="s">
        <v>76</v>
      </c>
      <c r="C30" s="39" t="s">
        <v>77</v>
      </c>
      <c r="D30" s="39" t="s">
        <v>26</v>
      </c>
      <c r="E30" s="39" t="s">
        <v>27</v>
      </c>
      <c r="F30" s="39" t="s">
        <v>28</v>
      </c>
      <c r="G30" s="39" t="s">
        <v>29</v>
      </c>
      <c r="H30" s="40">
        <f>2479.1+127.8</f>
        <v>2606.9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2606.9</v>
      </c>
    </row>
    <row r="31" customFormat="1" ht="23" customHeight="1" spans="1:18">
      <c r="A31" s="39">
        <v>26</v>
      </c>
      <c r="B31" s="39" t="s">
        <v>78</v>
      </c>
      <c r="C31" s="39" t="s">
        <v>79</v>
      </c>
      <c r="D31" s="39" t="s">
        <v>26</v>
      </c>
      <c r="E31" s="39" t="s">
        <v>27</v>
      </c>
      <c r="F31" s="39" t="s">
        <v>28</v>
      </c>
      <c r="G31" s="39" t="s">
        <v>29</v>
      </c>
      <c r="H31" s="40">
        <f>666.8+74.8</f>
        <v>741.6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741.6</v>
      </c>
    </row>
    <row r="32" customFormat="1" ht="15" customHeight="1" spans="1:18">
      <c r="A32" s="39">
        <v>27</v>
      </c>
      <c r="B32" s="39" t="s">
        <v>80</v>
      </c>
      <c r="C32" s="39" t="s">
        <v>81</v>
      </c>
      <c r="D32" s="39" t="s">
        <v>26</v>
      </c>
      <c r="E32" s="39" t="s">
        <v>27</v>
      </c>
      <c r="F32" s="39" t="s">
        <v>28</v>
      </c>
      <c r="G32" s="39" t="s">
        <v>29</v>
      </c>
      <c r="H32" s="40">
        <f>848+0</f>
        <v>848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848</v>
      </c>
    </row>
    <row r="33" customFormat="1" ht="23" customHeight="1" spans="1:18">
      <c r="A33" s="39">
        <v>28</v>
      </c>
      <c r="B33" s="39" t="s">
        <v>82</v>
      </c>
      <c r="C33" s="39" t="s">
        <v>83</v>
      </c>
      <c r="D33" s="39" t="s">
        <v>26</v>
      </c>
      <c r="E33" s="39" t="s">
        <v>27</v>
      </c>
      <c r="F33" s="39" t="s">
        <v>28</v>
      </c>
      <c r="G33" s="39" t="s">
        <v>29</v>
      </c>
      <c r="H33" s="40">
        <f>3677.67+86</f>
        <v>3763.67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3763.67</v>
      </c>
    </row>
    <row r="34" customFormat="1" ht="23" customHeight="1" spans="1:18">
      <c r="A34" s="39">
        <v>29</v>
      </c>
      <c r="B34" s="39" t="s">
        <v>84</v>
      </c>
      <c r="C34" s="39" t="s">
        <v>85</v>
      </c>
      <c r="D34" s="39" t="s">
        <v>26</v>
      </c>
      <c r="E34" s="39" t="s">
        <v>27</v>
      </c>
      <c r="F34" s="39" t="s">
        <v>28</v>
      </c>
      <c r="G34" s="39" t="s">
        <v>29</v>
      </c>
      <c r="H34" s="40">
        <f>1110.6+0</f>
        <v>1110.6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1110.6</v>
      </c>
    </row>
    <row r="35" customFormat="1" ht="23" customHeight="1" spans="1:18">
      <c r="A35" s="39">
        <v>30</v>
      </c>
      <c r="B35" s="39" t="s">
        <v>86</v>
      </c>
      <c r="C35" s="39" t="s">
        <v>87</v>
      </c>
      <c r="D35" s="39" t="s">
        <v>26</v>
      </c>
      <c r="E35" s="39" t="s">
        <v>27</v>
      </c>
      <c r="F35" s="39" t="s">
        <v>28</v>
      </c>
      <c r="G35" s="39" t="s">
        <v>29</v>
      </c>
      <c r="H35" s="40">
        <f>6313+806.3</f>
        <v>7119.3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7119.3</v>
      </c>
    </row>
    <row r="36" customFormat="1" ht="23" customHeight="1" spans="1:18">
      <c r="A36" s="39">
        <v>31</v>
      </c>
      <c r="B36" s="39" t="s">
        <v>88</v>
      </c>
      <c r="C36" s="39" t="s">
        <v>89</v>
      </c>
      <c r="D36" s="39" t="s">
        <v>26</v>
      </c>
      <c r="E36" s="39" t="s">
        <v>27</v>
      </c>
      <c r="F36" s="39" t="s">
        <v>28</v>
      </c>
      <c r="G36" s="39" t="s">
        <v>29</v>
      </c>
      <c r="H36" s="40">
        <f>2528.5+0</f>
        <v>2528.5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2528.5</v>
      </c>
    </row>
    <row r="37" customFormat="1" ht="23" customHeight="1" spans="1:18">
      <c r="A37" s="39">
        <v>32</v>
      </c>
      <c r="B37" s="39" t="s">
        <v>90</v>
      </c>
      <c r="C37" s="39" t="s">
        <v>91</v>
      </c>
      <c r="D37" s="39" t="s">
        <v>26</v>
      </c>
      <c r="E37" s="39" t="s">
        <v>27</v>
      </c>
      <c r="F37" s="39" t="s">
        <v>28</v>
      </c>
      <c r="G37" s="39" t="s">
        <v>29</v>
      </c>
      <c r="H37" s="40">
        <f>1075.79+435.21</f>
        <v>1511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1511</v>
      </c>
    </row>
    <row r="38" customFormat="1" ht="15" customHeight="1" spans="1:18">
      <c r="A38" s="39" t="s">
        <v>92</v>
      </c>
      <c r="B38" s="39"/>
      <c r="C38" s="39"/>
      <c r="D38" s="39"/>
      <c r="E38" s="39"/>
      <c r="F38" s="39"/>
      <c r="G38" s="39"/>
      <c r="H38" s="40">
        <f>156663.16+18435.48</f>
        <v>175098.64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175098.64</v>
      </c>
    </row>
    <row r="39" s="23" customFormat="1"/>
  </sheetData>
  <mergeCells count="24">
    <mergeCell ref="A1:R1"/>
    <mergeCell ref="A2:E2"/>
    <mergeCell ref="H2:J2"/>
    <mergeCell ref="M2:O2"/>
    <mergeCell ref="H3:Q3"/>
    <mergeCell ref="A38:G3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E11" sqref="E11"/>
    </sheetView>
  </sheetViews>
  <sheetFormatPr defaultColWidth="9" defaultRowHeight="13.5"/>
  <cols>
    <col min="1" max="1" width="5.125" style="24" customWidth="1"/>
    <col min="2" max="2" width="10.9833333333333" style="24" customWidth="1"/>
    <col min="3" max="3" width="12.2" style="24" customWidth="1"/>
    <col min="4" max="4" width="5.125" style="24" customWidth="1"/>
    <col min="5" max="6" width="7.44166666666667" style="24" customWidth="1"/>
    <col min="7" max="7" width="7.56666666666667" style="24" customWidth="1"/>
    <col min="8" max="14" width="9.75833333333333" style="24" customWidth="1"/>
    <col min="15" max="16" width="8.94166666666667" style="24" customWidth="1"/>
    <col min="17" max="17" width="8" style="24" hidden="1"/>
    <col min="18" max="18" width="10.575" style="24" customWidth="1"/>
  </cols>
  <sheetData>
    <row r="1" ht="38.25" customHeight="1" spans="1:18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ht="15" customHeight="1" spans="1:18">
      <c r="A2" s="26" t="s">
        <v>1</v>
      </c>
      <c r="B2" s="26"/>
      <c r="C2" s="26"/>
      <c r="D2" s="26"/>
      <c r="E2" s="26"/>
      <c r="F2" s="27" t="s">
        <v>2</v>
      </c>
      <c r="G2" s="28"/>
      <c r="H2" s="29" t="s">
        <v>3</v>
      </c>
      <c r="I2" s="29"/>
      <c r="J2" s="29"/>
      <c r="K2" s="33" t="s">
        <v>2</v>
      </c>
      <c r="L2" s="28"/>
      <c r="M2" s="34"/>
      <c r="N2" s="34"/>
      <c r="O2" s="34"/>
      <c r="P2" s="33" t="s">
        <v>2</v>
      </c>
      <c r="Q2" s="33" t="s">
        <v>2</v>
      </c>
      <c r="R2" s="28" t="s">
        <v>4</v>
      </c>
    </row>
    <row r="3" ht="15" customHeight="1" spans="1:18">
      <c r="A3" s="30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/>
      <c r="J3" s="30"/>
      <c r="K3" s="30"/>
      <c r="L3" s="30"/>
      <c r="M3" s="30"/>
      <c r="N3" s="30"/>
      <c r="O3" s="30"/>
      <c r="P3" s="30"/>
      <c r="Q3" s="30"/>
      <c r="R3" s="30" t="s">
        <v>13</v>
      </c>
    </row>
    <row r="4" ht="15" customHeight="1" spans="1:18">
      <c r="A4" s="30"/>
      <c r="B4" s="30"/>
      <c r="C4" s="30"/>
      <c r="D4" s="30"/>
      <c r="E4" s="30"/>
      <c r="F4" s="30"/>
      <c r="G4" s="30"/>
      <c r="H4" s="30" t="s">
        <v>14</v>
      </c>
      <c r="I4" s="30" t="s">
        <v>15</v>
      </c>
      <c r="J4" s="30" t="s">
        <v>16</v>
      </c>
      <c r="K4" s="30" t="s">
        <v>17</v>
      </c>
      <c r="L4" s="30" t="s">
        <v>18</v>
      </c>
      <c r="M4" s="30" t="s">
        <v>19</v>
      </c>
      <c r="N4" s="30" t="s">
        <v>20</v>
      </c>
      <c r="O4" s="30" t="s">
        <v>21</v>
      </c>
      <c r="P4" s="30" t="s">
        <v>22</v>
      </c>
      <c r="Q4" s="30" t="s">
        <v>23</v>
      </c>
      <c r="R4" s="30"/>
    </row>
    <row r="5" ht="15" customHeight="1" spans="1:18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ht="23" customHeight="1" spans="1:18">
      <c r="A6" s="31">
        <v>1</v>
      </c>
      <c r="B6" s="31" t="s">
        <v>24</v>
      </c>
      <c r="C6" s="31" t="s">
        <v>25</v>
      </c>
      <c r="D6" s="31" t="s">
        <v>93</v>
      </c>
      <c r="E6" s="31" t="s">
        <v>27</v>
      </c>
      <c r="F6" s="31" t="s">
        <v>28</v>
      </c>
      <c r="G6" s="31" t="s">
        <v>29</v>
      </c>
      <c r="H6" s="32">
        <f>79.6+0</f>
        <v>79.6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79.6</v>
      </c>
    </row>
    <row r="7" ht="34" customHeight="1" spans="1:18">
      <c r="A7" s="31">
        <v>2</v>
      </c>
      <c r="B7" s="31" t="s">
        <v>30</v>
      </c>
      <c r="C7" s="31" t="s">
        <v>31</v>
      </c>
      <c r="D7" s="31" t="s">
        <v>93</v>
      </c>
      <c r="E7" s="31" t="s">
        <v>27</v>
      </c>
      <c r="F7" s="31" t="s">
        <v>28</v>
      </c>
      <c r="G7" s="31" t="s">
        <v>29</v>
      </c>
      <c r="H7" s="32">
        <f>579.8+0</f>
        <v>579.8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579.8</v>
      </c>
    </row>
    <row r="8" ht="23" customHeight="1" spans="1:18">
      <c r="A8" s="31">
        <v>3</v>
      </c>
      <c r="B8" s="31" t="s">
        <v>32</v>
      </c>
      <c r="C8" s="31" t="s">
        <v>33</v>
      </c>
      <c r="D8" s="31" t="s">
        <v>93</v>
      </c>
      <c r="E8" s="31" t="s">
        <v>27</v>
      </c>
      <c r="F8" s="31" t="s">
        <v>28</v>
      </c>
      <c r="G8" s="31" t="s">
        <v>29</v>
      </c>
      <c r="H8" s="32">
        <f>92.5+0</f>
        <v>92.5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92.5</v>
      </c>
    </row>
    <row r="9" ht="23" customHeight="1" spans="1:18">
      <c r="A9" s="31">
        <v>4</v>
      </c>
      <c r="B9" s="31" t="s">
        <v>36</v>
      </c>
      <c r="C9" s="31" t="s">
        <v>37</v>
      </c>
      <c r="D9" s="31" t="s">
        <v>93</v>
      </c>
      <c r="E9" s="31" t="s">
        <v>27</v>
      </c>
      <c r="F9" s="31" t="s">
        <v>28</v>
      </c>
      <c r="G9" s="31" t="s">
        <v>29</v>
      </c>
      <c r="H9" s="32">
        <f>143+0</f>
        <v>143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143</v>
      </c>
    </row>
    <row r="10" ht="23" customHeight="1" spans="1:18">
      <c r="A10" s="31">
        <v>5</v>
      </c>
      <c r="B10" s="31" t="s">
        <v>38</v>
      </c>
      <c r="C10" s="31" t="s">
        <v>39</v>
      </c>
      <c r="D10" s="31" t="s">
        <v>93</v>
      </c>
      <c r="E10" s="31" t="s">
        <v>27</v>
      </c>
      <c r="F10" s="31" t="s">
        <v>28</v>
      </c>
      <c r="G10" s="31" t="s">
        <v>29</v>
      </c>
      <c r="H10" s="32">
        <f>531.4+0</f>
        <v>531.4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531.4</v>
      </c>
    </row>
    <row r="11" ht="23" customHeight="1" spans="1:18">
      <c r="A11" s="31">
        <v>6</v>
      </c>
      <c r="B11" s="31" t="s">
        <v>40</v>
      </c>
      <c r="C11" s="31" t="s">
        <v>41</v>
      </c>
      <c r="D11" s="31" t="s">
        <v>93</v>
      </c>
      <c r="E11" s="31" t="s">
        <v>27</v>
      </c>
      <c r="F11" s="31" t="s">
        <v>28</v>
      </c>
      <c r="G11" s="31" t="s">
        <v>29</v>
      </c>
      <c r="H11" s="32">
        <f>156+0</f>
        <v>156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156</v>
      </c>
    </row>
    <row r="12" ht="34" customHeight="1" spans="1:18">
      <c r="A12" s="31">
        <v>7</v>
      </c>
      <c r="B12" s="31" t="s">
        <v>42</v>
      </c>
      <c r="C12" s="31" t="s">
        <v>43</v>
      </c>
      <c r="D12" s="31" t="s">
        <v>93</v>
      </c>
      <c r="E12" s="31" t="s">
        <v>27</v>
      </c>
      <c r="F12" s="31" t="s">
        <v>28</v>
      </c>
      <c r="G12" s="31" t="s">
        <v>29</v>
      </c>
      <c r="H12" s="32">
        <f>87.3+0</f>
        <v>87.3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87.3</v>
      </c>
    </row>
    <row r="13" ht="23" customHeight="1" spans="1:18">
      <c r="A13" s="31">
        <v>8</v>
      </c>
      <c r="B13" s="31" t="s">
        <v>44</v>
      </c>
      <c r="C13" s="31" t="s">
        <v>45</v>
      </c>
      <c r="D13" s="31" t="s">
        <v>93</v>
      </c>
      <c r="E13" s="31" t="s">
        <v>27</v>
      </c>
      <c r="F13" s="31" t="s">
        <v>28</v>
      </c>
      <c r="G13" s="31" t="s">
        <v>29</v>
      </c>
      <c r="H13" s="32">
        <f>678.8+0</f>
        <v>678.8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678.8</v>
      </c>
    </row>
    <row r="14" ht="34" customHeight="1" spans="1:18">
      <c r="A14" s="31">
        <v>9</v>
      </c>
      <c r="B14" s="31" t="s">
        <v>46</v>
      </c>
      <c r="C14" s="31" t="s">
        <v>47</v>
      </c>
      <c r="D14" s="31" t="s">
        <v>93</v>
      </c>
      <c r="E14" s="31" t="s">
        <v>27</v>
      </c>
      <c r="F14" s="31" t="s">
        <v>28</v>
      </c>
      <c r="G14" s="31" t="s">
        <v>29</v>
      </c>
      <c r="H14" s="32">
        <f>1377.1+0</f>
        <v>1377.1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1377.1</v>
      </c>
    </row>
    <row r="15" ht="34" customHeight="1" spans="1:18">
      <c r="A15" s="31">
        <v>10</v>
      </c>
      <c r="B15" s="31" t="s">
        <v>48</v>
      </c>
      <c r="C15" s="31" t="s">
        <v>49</v>
      </c>
      <c r="D15" s="31" t="s">
        <v>93</v>
      </c>
      <c r="E15" s="31" t="s">
        <v>27</v>
      </c>
      <c r="F15" s="31" t="s">
        <v>28</v>
      </c>
      <c r="G15" s="31" t="s">
        <v>29</v>
      </c>
      <c r="H15" s="32">
        <f>34.8+0</f>
        <v>34.8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34.8</v>
      </c>
    </row>
    <row r="16" ht="23" customHeight="1" spans="1:18">
      <c r="A16" s="31">
        <v>11</v>
      </c>
      <c r="B16" s="31" t="s">
        <v>50</v>
      </c>
      <c r="C16" s="31" t="s">
        <v>51</v>
      </c>
      <c r="D16" s="31" t="s">
        <v>93</v>
      </c>
      <c r="E16" s="31" t="s">
        <v>27</v>
      </c>
      <c r="F16" s="31" t="s">
        <v>28</v>
      </c>
      <c r="G16" s="31" t="s">
        <v>29</v>
      </c>
      <c r="H16" s="32">
        <f>291+0</f>
        <v>291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291</v>
      </c>
    </row>
    <row r="17" ht="34" customHeight="1" spans="1:18">
      <c r="A17" s="31">
        <v>12</v>
      </c>
      <c r="B17" s="31" t="s">
        <v>54</v>
      </c>
      <c r="C17" s="31" t="s">
        <v>55</v>
      </c>
      <c r="D17" s="31" t="s">
        <v>93</v>
      </c>
      <c r="E17" s="31" t="s">
        <v>27</v>
      </c>
      <c r="F17" s="31" t="s">
        <v>28</v>
      </c>
      <c r="G17" s="31" t="s">
        <v>29</v>
      </c>
      <c r="H17" s="32">
        <f t="shared" ref="H17:H20" si="0">0+0</f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</row>
    <row r="18" ht="34" customHeight="1" spans="1:18">
      <c r="A18" s="31">
        <v>13</v>
      </c>
      <c r="B18" s="31" t="s">
        <v>56</v>
      </c>
      <c r="C18" s="31" t="s">
        <v>57</v>
      </c>
      <c r="D18" s="31" t="s">
        <v>93</v>
      </c>
      <c r="E18" s="31" t="s">
        <v>27</v>
      </c>
      <c r="F18" s="31" t="s">
        <v>28</v>
      </c>
      <c r="G18" s="31" t="s">
        <v>29</v>
      </c>
      <c r="H18" s="32">
        <f>85.6+0</f>
        <v>85.6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85.6</v>
      </c>
    </row>
    <row r="19" ht="34" customHeight="1" spans="1:18">
      <c r="A19" s="31">
        <v>14</v>
      </c>
      <c r="B19" s="31" t="s">
        <v>60</v>
      </c>
      <c r="C19" s="31" t="s">
        <v>61</v>
      </c>
      <c r="D19" s="31" t="s">
        <v>93</v>
      </c>
      <c r="E19" s="31" t="s">
        <v>27</v>
      </c>
      <c r="F19" s="31" t="s">
        <v>28</v>
      </c>
      <c r="G19" s="31" t="s">
        <v>29</v>
      </c>
      <c r="H19" s="32">
        <f t="shared" si="0"/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</row>
    <row r="20" ht="34" customHeight="1" spans="1:18">
      <c r="A20" s="31">
        <v>15</v>
      </c>
      <c r="B20" s="31" t="s">
        <v>62</v>
      </c>
      <c r="C20" s="31" t="s">
        <v>63</v>
      </c>
      <c r="D20" s="31" t="s">
        <v>93</v>
      </c>
      <c r="E20" s="31" t="s">
        <v>27</v>
      </c>
      <c r="F20" s="31" t="s">
        <v>28</v>
      </c>
      <c r="G20" s="31" t="s">
        <v>29</v>
      </c>
      <c r="H20" s="32">
        <f t="shared" si="0"/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</row>
    <row r="21" ht="23" customHeight="1" spans="1:18">
      <c r="A21" s="31">
        <v>16</v>
      </c>
      <c r="B21" s="31" t="s">
        <v>64</v>
      </c>
      <c r="C21" s="31" t="s">
        <v>65</v>
      </c>
      <c r="D21" s="31" t="s">
        <v>93</v>
      </c>
      <c r="E21" s="31" t="s">
        <v>27</v>
      </c>
      <c r="F21" s="31" t="s">
        <v>28</v>
      </c>
      <c r="G21" s="31" t="s">
        <v>29</v>
      </c>
      <c r="H21" s="32">
        <f>974.5+0</f>
        <v>974.5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974.5</v>
      </c>
    </row>
    <row r="22" ht="34" customHeight="1" spans="1:18">
      <c r="A22" s="31">
        <v>17</v>
      </c>
      <c r="B22" s="31" t="s">
        <v>66</v>
      </c>
      <c r="C22" s="31" t="s">
        <v>67</v>
      </c>
      <c r="D22" s="31" t="s">
        <v>93</v>
      </c>
      <c r="E22" s="31" t="s">
        <v>27</v>
      </c>
      <c r="F22" s="31" t="s">
        <v>28</v>
      </c>
      <c r="G22" s="31" t="s">
        <v>29</v>
      </c>
      <c r="H22" s="32">
        <f>208+0</f>
        <v>208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208</v>
      </c>
    </row>
    <row r="23" ht="45" customHeight="1" spans="1:18">
      <c r="A23" s="31">
        <v>18</v>
      </c>
      <c r="B23" s="31" t="s">
        <v>68</v>
      </c>
      <c r="C23" s="31" t="s">
        <v>69</v>
      </c>
      <c r="D23" s="31" t="s">
        <v>93</v>
      </c>
      <c r="E23" s="31" t="s">
        <v>27</v>
      </c>
      <c r="F23" s="31" t="s">
        <v>28</v>
      </c>
      <c r="G23" s="31" t="s">
        <v>29</v>
      </c>
      <c r="H23" s="32">
        <f>0+0</f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</row>
    <row r="24" ht="23" customHeight="1" spans="1:18">
      <c r="A24" s="31">
        <v>19</v>
      </c>
      <c r="B24" s="31" t="s">
        <v>70</v>
      </c>
      <c r="C24" s="31" t="s">
        <v>71</v>
      </c>
      <c r="D24" s="31" t="s">
        <v>93</v>
      </c>
      <c r="E24" s="31" t="s">
        <v>27</v>
      </c>
      <c r="F24" s="31" t="s">
        <v>28</v>
      </c>
      <c r="G24" s="31" t="s">
        <v>29</v>
      </c>
      <c r="H24" s="32">
        <f>497+0</f>
        <v>497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497</v>
      </c>
    </row>
    <row r="25" ht="23" customHeight="1" spans="1:18">
      <c r="A25" s="31">
        <v>20</v>
      </c>
      <c r="B25" s="31" t="s">
        <v>72</v>
      </c>
      <c r="C25" s="31" t="s">
        <v>73</v>
      </c>
      <c r="D25" s="31" t="s">
        <v>93</v>
      </c>
      <c r="E25" s="31" t="s">
        <v>27</v>
      </c>
      <c r="F25" s="31" t="s">
        <v>28</v>
      </c>
      <c r="G25" s="31" t="s">
        <v>29</v>
      </c>
      <c r="H25" s="32">
        <f>597+0</f>
        <v>597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597</v>
      </c>
    </row>
    <row r="26" ht="23" customHeight="1" spans="1:18">
      <c r="A26" s="31">
        <v>21</v>
      </c>
      <c r="B26" s="31" t="s">
        <v>78</v>
      </c>
      <c r="C26" s="31" t="s">
        <v>79</v>
      </c>
      <c r="D26" s="31" t="s">
        <v>93</v>
      </c>
      <c r="E26" s="31" t="s">
        <v>27</v>
      </c>
      <c r="F26" s="31" t="s">
        <v>28</v>
      </c>
      <c r="G26" s="31" t="s">
        <v>29</v>
      </c>
      <c r="H26" s="32">
        <f>132.5+0</f>
        <v>132.5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132.5</v>
      </c>
    </row>
    <row r="27" ht="23" customHeight="1" spans="1:18">
      <c r="A27" s="31">
        <v>22</v>
      </c>
      <c r="B27" s="31" t="s">
        <v>90</v>
      </c>
      <c r="C27" s="31" t="s">
        <v>91</v>
      </c>
      <c r="D27" s="31" t="s">
        <v>93</v>
      </c>
      <c r="E27" s="31" t="s">
        <v>27</v>
      </c>
      <c r="F27" s="31" t="s">
        <v>28</v>
      </c>
      <c r="G27" s="31" t="s">
        <v>29</v>
      </c>
      <c r="H27" s="32">
        <f>0+0</f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</row>
    <row r="28" ht="15" customHeight="1" spans="1:18">
      <c r="A28" s="31" t="s">
        <v>94</v>
      </c>
      <c r="B28" s="31"/>
      <c r="C28" s="31"/>
      <c r="D28" s="31"/>
      <c r="E28" s="31"/>
      <c r="F28" s="31"/>
      <c r="G28" s="31"/>
      <c r="H28" s="32">
        <f>6545.9+0</f>
        <v>6545.9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6545.9</v>
      </c>
    </row>
    <row r="29" s="23" customFormat="1"/>
  </sheetData>
  <mergeCells count="24">
    <mergeCell ref="A1:R1"/>
    <mergeCell ref="A2:E2"/>
    <mergeCell ref="H2:J2"/>
    <mergeCell ref="M2:O2"/>
    <mergeCell ref="H3:Q3"/>
    <mergeCell ref="A28:G2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9" sqref="H9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6" t="s">
        <v>95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21" customHeight="1" spans="1:19">
      <c r="A2" s="7" t="s">
        <v>1</v>
      </c>
      <c r="B2" s="7"/>
      <c r="C2" s="7"/>
      <c r="D2" s="7"/>
      <c r="E2" s="7"/>
      <c r="F2" s="7"/>
      <c r="G2" s="2"/>
      <c r="H2" s="13" t="s">
        <v>3</v>
      </c>
      <c r="I2" s="13"/>
      <c r="J2" s="13"/>
      <c r="K2" s="13"/>
      <c r="L2" s="7"/>
      <c r="M2" s="7"/>
      <c r="N2" s="14"/>
      <c r="O2" s="14"/>
      <c r="P2" s="7"/>
      <c r="Q2" s="7"/>
      <c r="R2" s="19" t="s">
        <v>4</v>
      </c>
      <c r="S2" s="20"/>
    </row>
    <row r="3" s="3" customFormat="1" ht="33" customHeight="1" spans="1:20">
      <c r="A3" s="8" t="s">
        <v>5</v>
      </c>
      <c r="B3" s="8" t="s">
        <v>96</v>
      </c>
      <c r="C3" s="8" t="s">
        <v>97</v>
      </c>
      <c r="D3" s="8" t="s">
        <v>98</v>
      </c>
      <c r="E3" s="8" t="s">
        <v>99</v>
      </c>
      <c r="F3" s="8" t="s">
        <v>9</v>
      </c>
      <c r="G3" s="9" t="s">
        <v>100</v>
      </c>
      <c r="H3" s="9"/>
      <c r="I3" s="9"/>
      <c r="J3" s="9" t="s">
        <v>18</v>
      </c>
      <c r="K3" s="9"/>
      <c r="L3" s="9"/>
      <c r="M3" s="9" t="s">
        <v>101</v>
      </c>
      <c r="N3" s="8" t="s">
        <v>102</v>
      </c>
      <c r="O3" s="8" t="s">
        <v>103</v>
      </c>
      <c r="P3" s="15" t="s">
        <v>104</v>
      </c>
      <c r="Q3" s="8" t="s">
        <v>21</v>
      </c>
      <c r="R3" s="8" t="s">
        <v>105</v>
      </c>
      <c r="S3" s="15" t="s">
        <v>22</v>
      </c>
      <c r="T3" s="9" t="s">
        <v>106</v>
      </c>
    </row>
    <row r="4" s="4" customFormat="1" ht="60" customHeight="1" spans="1:20">
      <c r="A4" s="8"/>
      <c r="B4" s="8"/>
      <c r="C4" s="8"/>
      <c r="D4" s="8"/>
      <c r="E4" s="8"/>
      <c r="F4" s="8"/>
      <c r="G4" s="9" t="s">
        <v>14</v>
      </c>
      <c r="H4" s="9" t="s">
        <v>107</v>
      </c>
      <c r="I4" s="9" t="s">
        <v>108</v>
      </c>
      <c r="J4" s="9" t="s">
        <v>14</v>
      </c>
      <c r="K4" s="9" t="s">
        <v>107</v>
      </c>
      <c r="L4" s="9" t="s">
        <v>108</v>
      </c>
      <c r="M4" s="9"/>
      <c r="N4" s="16"/>
      <c r="O4" s="8"/>
      <c r="P4" s="17"/>
      <c r="Q4" s="8"/>
      <c r="R4" s="8"/>
      <c r="S4" s="17"/>
      <c r="T4" s="9"/>
    </row>
    <row r="5" s="5" customFormat="1" ht="34" customHeight="1" spans="1:20">
      <c r="A5" s="10" t="s">
        <v>109</v>
      </c>
      <c r="B5" s="10" t="s">
        <v>50</v>
      </c>
      <c r="C5" s="10" t="s">
        <v>51</v>
      </c>
      <c r="D5" s="10" t="s">
        <v>110</v>
      </c>
      <c r="E5" s="10" t="s">
        <v>111</v>
      </c>
      <c r="F5" s="10" t="s">
        <v>112</v>
      </c>
      <c r="G5" s="11">
        <v>7671.96</v>
      </c>
      <c r="H5" s="11">
        <v>0</v>
      </c>
      <c r="I5" s="18">
        <f t="shared" ref="I5:I14" si="0">SUM(H5+G5)</f>
        <v>7671.96</v>
      </c>
      <c r="J5" s="18">
        <v>0</v>
      </c>
      <c r="K5" s="18">
        <v>0</v>
      </c>
      <c r="L5" s="18">
        <f t="shared" ref="L5:L14" si="1">SUM(K5+J5)</f>
        <v>0</v>
      </c>
      <c r="M5" s="11">
        <v>0</v>
      </c>
      <c r="N5" s="18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7671.96</v>
      </c>
    </row>
    <row r="6" s="5" customFormat="1" ht="34" customHeight="1" spans="1:20">
      <c r="A6" s="10" t="s">
        <v>113</v>
      </c>
      <c r="B6" s="10" t="s">
        <v>70</v>
      </c>
      <c r="C6" s="10" t="s">
        <v>71</v>
      </c>
      <c r="D6" s="10" t="s">
        <v>110</v>
      </c>
      <c r="E6" s="10" t="s">
        <v>111</v>
      </c>
      <c r="F6" s="10" t="s">
        <v>112</v>
      </c>
      <c r="G6" s="11">
        <v>1528.4</v>
      </c>
      <c r="H6" s="11">
        <v>0</v>
      </c>
      <c r="I6" s="18">
        <f t="shared" si="0"/>
        <v>1528.4</v>
      </c>
      <c r="J6" s="18">
        <v>0</v>
      </c>
      <c r="K6" s="18">
        <v>0</v>
      </c>
      <c r="L6" s="18">
        <f t="shared" si="1"/>
        <v>0</v>
      </c>
      <c r="M6" s="11">
        <v>0</v>
      </c>
      <c r="N6" s="18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1528.4</v>
      </c>
    </row>
    <row r="7" s="1" customFormat="1" ht="34" customHeight="1" spans="1:20">
      <c r="A7" s="10" t="s">
        <v>114</v>
      </c>
      <c r="B7" s="10" t="s">
        <v>72</v>
      </c>
      <c r="C7" s="10" t="s">
        <v>73</v>
      </c>
      <c r="D7" s="10" t="s">
        <v>110</v>
      </c>
      <c r="E7" s="10" t="s">
        <v>111</v>
      </c>
      <c r="F7" s="10" t="s">
        <v>112</v>
      </c>
      <c r="G7" s="11">
        <v>2578.37</v>
      </c>
      <c r="H7" s="11">
        <v>52.5</v>
      </c>
      <c r="I7" s="18">
        <f t="shared" si="0"/>
        <v>2630.87</v>
      </c>
      <c r="J7" s="18">
        <v>0</v>
      </c>
      <c r="K7" s="18">
        <v>0</v>
      </c>
      <c r="L7" s="18">
        <f t="shared" si="1"/>
        <v>0</v>
      </c>
      <c r="M7" s="11">
        <v>0</v>
      </c>
      <c r="N7" s="18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2630.87</v>
      </c>
    </row>
    <row r="8" s="1" customFormat="1" ht="34" customHeight="1" spans="1:20">
      <c r="A8" s="10" t="s">
        <v>115</v>
      </c>
      <c r="B8" s="10" t="s">
        <v>74</v>
      </c>
      <c r="C8" s="10" t="s">
        <v>75</v>
      </c>
      <c r="D8" s="10" t="s">
        <v>110</v>
      </c>
      <c r="E8" s="10" t="s">
        <v>111</v>
      </c>
      <c r="F8" s="10" t="s">
        <v>112</v>
      </c>
      <c r="G8" s="11">
        <v>306.4</v>
      </c>
      <c r="H8" s="11">
        <v>0</v>
      </c>
      <c r="I8" s="18">
        <f t="shared" si="0"/>
        <v>306.4</v>
      </c>
      <c r="J8" s="18">
        <v>0</v>
      </c>
      <c r="K8" s="18">
        <v>0</v>
      </c>
      <c r="L8" s="18">
        <f t="shared" si="1"/>
        <v>0</v>
      </c>
      <c r="M8" s="11">
        <v>0</v>
      </c>
      <c r="N8" s="18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306.4</v>
      </c>
    </row>
    <row r="9" s="2" customFormat="1" ht="34" customHeight="1" spans="1:20">
      <c r="A9" s="10" t="s">
        <v>116</v>
      </c>
      <c r="B9" s="10" t="s">
        <v>76</v>
      </c>
      <c r="C9" s="10" t="s">
        <v>77</v>
      </c>
      <c r="D9" s="10" t="s">
        <v>110</v>
      </c>
      <c r="E9" s="10" t="s">
        <v>111</v>
      </c>
      <c r="F9" s="10" t="s">
        <v>112</v>
      </c>
      <c r="G9" s="11">
        <v>1586.8</v>
      </c>
      <c r="H9" s="11">
        <v>0</v>
      </c>
      <c r="I9" s="18">
        <f t="shared" si="0"/>
        <v>1586.8</v>
      </c>
      <c r="J9" s="18">
        <v>0</v>
      </c>
      <c r="K9" s="18">
        <v>0</v>
      </c>
      <c r="L9" s="18">
        <f t="shared" si="1"/>
        <v>0</v>
      </c>
      <c r="M9" s="11">
        <v>0</v>
      </c>
      <c r="N9" s="18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1586.8</v>
      </c>
    </row>
    <row r="10" s="2" customFormat="1" ht="34" customHeight="1" spans="1:20">
      <c r="A10" s="10" t="s">
        <v>117</v>
      </c>
      <c r="B10" s="10" t="s">
        <v>78</v>
      </c>
      <c r="C10" s="10" t="s">
        <v>79</v>
      </c>
      <c r="D10" s="10" t="s">
        <v>110</v>
      </c>
      <c r="E10" s="10" t="s">
        <v>111</v>
      </c>
      <c r="F10" s="10" t="s">
        <v>112</v>
      </c>
      <c r="G10" s="11">
        <v>2961</v>
      </c>
      <c r="H10" s="11">
        <v>0</v>
      </c>
      <c r="I10" s="18">
        <f t="shared" si="0"/>
        <v>2961</v>
      </c>
      <c r="J10" s="18">
        <v>0</v>
      </c>
      <c r="K10" s="18">
        <v>0</v>
      </c>
      <c r="L10" s="18">
        <f t="shared" si="1"/>
        <v>0</v>
      </c>
      <c r="M10" s="11">
        <v>0</v>
      </c>
      <c r="N10" s="18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2961</v>
      </c>
    </row>
    <row r="11" s="2" customFormat="1" ht="34" customHeight="1" spans="1:20">
      <c r="A11" s="10" t="s">
        <v>118</v>
      </c>
      <c r="B11" s="10" t="s">
        <v>80</v>
      </c>
      <c r="C11" s="10" t="s">
        <v>81</v>
      </c>
      <c r="D11" s="10" t="s">
        <v>110</v>
      </c>
      <c r="E11" s="10" t="s">
        <v>111</v>
      </c>
      <c r="F11" s="10" t="s">
        <v>112</v>
      </c>
      <c r="G11" s="11">
        <v>234</v>
      </c>
      <c r="H11" s="11">
        <v>0</v>
      </c>
      <c r="I11" s="18">
        <f t="shared" si="0"/>
        <v>234</v>
      </c>
      <c r="J11" s="18">
        <v>0</v>
      </c>
      <c r="K11" s="18">
        <v>0</v>
      </c>
      <c r="L11" s="18">
        <f t="shared" si="1"/>
        <v>0</v>
      </c>
      <c r="M11" s="11">
        <v>0</v>
      </c>
      <c r="N11" s="18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234</v>
      </c>
    </row>
    <row r="12" s="2" customFormat="1" ht="34" customHeight="1" spans="1:20">
      <c r="A12" s="10" t="s">
        <v>119</v>
      </c>
      <c r="B12" s="10" t="s">
        <v>82</v>
      </c>
      <c r="C12" s="10" t="s">
        <v>83</v>
      </c>
      <c r="D12" s="10" t="s">
        <v>110</v>
      </c>
      <c r="E12" s="10" t="s">
        <v>111</v>
      </c>
      <c r="F12" s="10" t="s">
        <v>112</v>
      </c>
      <c r="G12" s="11">
        <v>1937.52</v>
      </c>
      <c r="H12" s="11">
        <v>0</v>
      </c>
      <c r="I12" s="18">
        <f t="shared" si="0"/>
        <v>1937.52</v>
      </c>
      <c r="J12" s="18">
        <v>0</v>
      </c>
      <c r="K12" s="18">
        <v>0</v>
      </c>
      <c r="L12" s="18">
        <f t="shared" si="1"/>
        <v>0</v>
      </c>
      <c r="M12" s="11">
        <v>0</v>
      </c>
      <c r="N12" s="18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1937.52</v>
      </c>
    </row>
    <row r="13" s="2" customFormat="1" ht="34" customHeight="1" spans="1:20">
      <c r="A13" s="10" t="s">
        <v>120</v>
      </c>
      <c r="B13" s="10" t="s">
        <v>84</v>
      </c>
      <c r="C13" s="10" t="s">
        <v>85</v>
      </c>
      <c r="D13" s="10" t="s">
        <v>110</v>
      </c>
      <c r="E13" s="10" t="s">
        <v>111</v>
      </c>
      <c r="F13" s="10" t="s">
        <v>112</v>
      </c>
      <c r="G13" s="11">
        <v>1168.8</v>
      </c>
      <c r="H13" s="11">
        <v>0</v>
      </c>
      <c r="I13" s="18">
        <f t="shared" si="0"/>
        <v>1168.8</v>
      </c>
      <c r="J13" s="18">
        <v>0</v>
      </c>
      <c r="K13" s="18">
        <v>0</v>
      </c>
      <c r="L13" s="18">
        <f t="shared" si="1"/>
        <v>0</v>
      </c>
      <c r="M13" s="11">
        <v>0</v>
      </c>
      <c r="N13" s="18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1168.8</v>
      </c>
    </row>
    <row r="14" s="2" customFormat="1" ht="34" customHeight="1" spans="1:20">
      <c r="A14" s="10" t="s">
        <v>121</v>
      </c>
      <c r="B14" s="10" t="s">
        <v>86</v>
      </c>
      <c r="C14" s="10" t="s">
        <v>87</v>
      </c>
      <c r="D14" s="10" t="s">
        <v>110</v>
      </c>
      <c r="E14" s="10" t="s">
        <v>111</v>
      </c>
      <c r="F14" s="10" t="s">
        <v>112</v>
      </c>
      <c r="G14" s="11">
        <v>3098.2</v>
      </c>
      <c r="H14" s="11">
        <v>0</v>
      </c>
      <c r="I14" s="18">
        <f t="shared" si="0"/>
        <v>3098.2</v>
      </c>
      <c r="J14" s="18">
        <v>0</v>
      </c>
      <c r="K14" s="18">
        <v>0</v>
      </c>
      <c r="L14" s="18">
        <f t="shared" si="1"/>
        <v>0</v>
      </c>
      <c r="M14" s="11">
        <v>0</v>
      </c>
      <c r="N14" s="18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3098.2</v>
      </c>
    </row>
    <row r="15" s="2" customFormat="1" ht="23" customHeight="1" spans="1:20">
      <c r="A15" s="12" t="s">
        <v>106</v>
      </c>
      <c r="B15" s="12"/>
      <c r="C15" s="12"/>
      <c r="D15" s="12"/>
      <c r="E15" s="12"/>
      <c r="F15" s="12"/>
      <c r="G15" s="11">
        <f t="shared" ref="G15:T15" si="2">SUM(G5:G14)</f>
        <v>23071.45</v>
      </c>
      <c r="H15" s="11">
        <f t="shared" si="2"/>
        <v>52.5</v>
      </c>
      <c r="I15" s="18">
        <f t="shared" si="2"/>
        <v>23123.95</v>
      </c>
      <c r="J15" s="18">
        <f t="shared" si="2"/>
        <v>0</v>
      </c>
      <c r="K15" s="18">
        <f t="shared" si="2"/>
        <v>0</v>
      </c>
      <c r="L15" s="18">
        <f t="shared" si="2"/>
        <v>0</v>
      </c>
      <c r="M15" s="11">
        <f t="shared" si="2"/>
        <v>0</v>
      </c>
      <c r="N15" s="18">
        <f t="shared" si="2"/>
        <v>0</v>
      </c>
      <c r="O15" s="18">
        <f t="shared" si="2"/>
        <v>0</v>
      </c>
      <c r="P15" s="18">
        <f t="shared" si="2"/>
        <v>0</v>
      </c>
      <c r="Q15" s="18">
        <f t="shared" si="2"/>
        <v>0</v>
      </c>
      <c r="R15" s="18">
        <f t="shared" si="2"/>
        <v>0</v>
      </c>
      <c r="S15" s="18">
        <f t="shared" si="2"/>
        <v>0</v>
      </c>
      <c r="T15" s="18">
        <f t="shared" si="2"/>
        <v>23123.95</v>
      </c>
    </row>
  </sheetData>
  <mergeCells count="20">
    <mergeCell ref="A1:T1"/>
    <mergeCell ref="H2:K2"/>
    <mergeCell ref="N2:O2"/>
    <mergeCell ref="G3:I3"/>
    <mergeCell ref="J3:L3"/>
    <mergeCell ref="A15:F15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I11" sqref="I11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6" t="s">
        <v>122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21" customHeight="1" spans="1:19">
      <c r="A2" s="7" t="s">
        <v>1</v>
      </c>
      <c r="B2" s="7"/>
      <c r="C2" s="7"/>
      <c r="D2" s="7"/>
      <c r="E2" s="7"/>
      <c r="F2" s="7"/>
      <c r="G2" s="2"/>
      <c r="H2" s="7"/>
      <c r="I2" s="13" t="s">
        <v>3</v>
      </c>
      <c r="J2" s="13"/>
      <c r="K2" s="13"/>
      <c r="L2" s="13"/>
      <c r="M2" s="7"/>
      <c r="N2" s="14"/>
      <c r="O2" s="14"/>
      <c r="P2" s="7"/>
      <c r="Q2" s="7"/>
      <c r="R2" s="19" t="s">
        <v>4</v>
      </c>
      <c r="S2" s="20"/>
    </row>
    <row r="3" s="3" customFormat="1" ht="33" customHeight="1" spans="1:20">
      <c r="A3" s="8" t="s">
        <v>5</v>
      </c>
      <c r="B3" s="8" t="s">
        <v>96</v>
      </c>
      <c r="C3" s="8" t="s">
        <v>97</v>
      </c>
      <c r="D3" s="8" t="s">
        <v>98</v>
      </c>
      <c r="E3" s="8" t="s">
        <v>99</v>
      </c>
      <c r="F3" s="8" t="s">
        <v>9</v>
      </c>
      <c r="G3" s="9" t="s">
        <v>100</v>
      </c>
      <c r="H3" s="9"/>
      <c r="I3" s="9"/>
      <c r="J3" s="9" t="s">
        <v>18</v>
      </c>
      <c r="K3" s="9"/>
      <c r="L3" s="9"/>
      <c r="M3" s="9" t="s">
        <v>101</v>
      </c>
      <c r="N3" s="8" t="s">
        <v>102</v>
      </c>
      <c r="O3" s="8" t="s">
        <v>103</v>
      </c>
      <c r="P3" s="15" t="s">
        <v>104</v>
      </c>
      <c r="Q3" s="8" t="s">
        <v>21</v>
      </c>
      <c r="R3" s="8" t="s">
        <v>105</v>
      </c>
      <c r="S3" s="15" t="s">
        <v>22</v>
      </c>
      <c r="T3" s="9" t="s">
        <v>106</v>
      </c>
    </row>
    <row r="4" s="4" customFormat="1" ht="60" customHeight="1" spans="1:20">
      <c r="A4" s="8"/>
      <c r="B4" s="8"/>
      <c r="C4" s="8"/>
      <c r="D4" s="8"/>
      <c r="E4" s="8"/>
      <c r="F4" s="8"/>
      <c r="G4" s="9" t="s">
        <v>14</v>
      </c>
      <c r="H4" s="9" t="s">
        <v>107</v>
      </c>
      <c r="I4" s="9" t="s">
        <v>108</v>
      </c>
      <c r="J4" s="9" t="s">
        <v>14</v>
      </c>
      <c r="K4" s="9" t="s">
        <v>107</v>
      </c>
      <c r="L4" s="9" t="s">
        <v>108</v>
      </c>
      <c r="M4" s="9"/>
      <c r="N4" s="16"/>
      <c r="O4" s="8"/>
      <c r="P4" s="17"/>
      <c r="Q4" s="8"/>
      <c r="R4" s="8"/>
      <c r="S4" s="17"/>
      <c r="T4" s="9"/>
    </row>
    <row r="5" s="5" customFormat="1" ht="34" customHeight="1" spans="1:20">
      <c r="A5" s="10" t="s">
        <v>109</v>
      </c>
      <c r="B5" s="10" t="s">
        <v>50</v>
      </c>
      <c r="C5" s="10" t="s">
        <v>51</v>
      </c>
      <c r="D5" s="10" t="s">
        <v>110</v>
      </c>
      <c r="E5" s="10" t="s">
        <v>123</v>
      </c>
      <c r="F5" s="10" t="s">
        <v>112</v>
      </c>
      <c r="G5" s="11">
        <v>669.87</v>
      </c>
      <c r="H5" s="11">
        <v>0</v>
      </c>
      <c r="I5" s="18">
        <f t="shared" ref="I5:I9" si="0">SUM(H5+G5)</f>
        <v>669.87</v>
      </c>
      <c r="J5" s="18">
        <v>0</v>
      </c>
      <c r="K5" s="18">
        <v>0</v>
      </c>
      <c r="L5" s="18">
        <f t="shared" ref="L5:L9" si="1">SUM(K5+J5)</f>
        <v>0</v>
      </c>
      <c r="M5" s="11">
        <v>0</v>
      </c>
      <c r="N5" s="18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669.87</v>
      </c>
    </row>
    <row r="6" s="5" customFormat="1" ht="34" customHeight="1" spans="1:20">
      <c r="A6" s="10" t="s">
        <v>113</v>
      </c>
      <c r="B6" s="10" t="s">
        <v>70</v>
      </c>
      <c r="C6" s="10" t="s">
        <v>71</v>
      </c>
      <c r="D6" s="10" t="s">
        <v>110</v>
      </c>
      <c r="E6" s="10" t="s">
        <v>123</v>
      </c>
      <c r="F6" s="10" t="s">
        <v>112</v>
      </c>
      <c r="G6" s="11">
        <v>19.8</v>
      </c>
      <c r="H6" s="11">
        <v>0</v>
      </c>
      <c r="I6" s="18">
        <f t="shared" si="0"/>
        <v>19.8</v>
      </c>
      <c r="J6" s="18">
        <v>0</v>
      </c>
      <c r="K6" s="18">
        <v>0</v>
      </c>
      <c r="L6" s="18">
        <f t="shared" si="1"/>
        <v>0</v>
      </c>
      <c r="M6" s="11">
        <v>0</v>
      </c>
      <c r="N6" s="18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19.8</v>
      </c>
    </row>
    <row r="7" s="1" customFormat="1" ht="34" customHeight="1" spans="1:20">
      <c r="A7" s="10" t="s">
        <v>114</v>
      </c>
      <c r="B7" s="10" t="s">
        <v>72</v>
      </c>
      <c r="C7" s="10" t="s">
        <v>73</v>
      </c>
      <c r="D7" s="10" t="s">
        <v>110</v>
      </c>
      <c r="E7" s="10" t="s">
        <v>123</v>
      </c>
      <c r="F7" s="10" t="s">
        <v>112</v>
      </c>
      <c r="G7" s="11">
        <v>600.97</v>
      </c>
      <c r="H7" s="11">
        <v>0</v>
      </c>
      <c r="I7" s="18">
        <f t="shared" si="0"/>
        <v>600.97</v>
      </c>
      <c r="J7" s="18">
        <v>0</v>
      </c>
      <c r="K7" s="18">
        <v>0</v>
      </c>
      <c r="L7" s="18">
        <f t="shared" si="1"/>
        <v>0</v>
      </c>
      <c r="M7" s="11">
        <v>0</v>
      </c>
      <c r="N7" s="18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600.97</v>
      </c>
    </row>
    <row r="8" s="1" customFormat="1" ht="34" customHeight="1" spans="1:20">
      <c r="A8" s="10" t="s">
        <v>115</v>
      </c>
      <c r="B8" s="10" t="s">
        <v>76</v>
      </c>
      <c r="C8" s="10" t="s">
        <v>77</v>
      </c>
      <c r="D8" s="10" t="s">
        <v>110</v>
      </c>
      <c r="E8" s="10" t="s">
        <v>123</v>
      </c>
      <c r="F8" s="10" t="s">
        <v>112</v>
      </c>
      <c r="G8" s="11">
        <v>0</v>
      </c>
      <c r="H8" s="11">
        <v>0</v>
      </c>
      <c r="I8" s="18">
        <f t="shared" si="0"/>
        <v>0</v>
      </c>
      <c r="J8" s="18">
        <v>0</v>
      </c>
      <c r="K8" s="18">
        <v>0</v>
      </c>
      <c r="L8" s="18">
        <f t="shared" si="1"/>
        <v>0</v>
      </c>
      <c r="M8" s="11">
        <v>0</v>
      </c>
      <c r="N8" s="18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</row>
    <row r="9" s="2" customFormat="1" ht="34" customHeight="1" spans="1:20">
      <c r="A9" s="10" t="s">
        <v>116</v>
      </c>
      <c r="B9" s="10" t="s">
        <v>78</v>
      </c>
      <c r="C9" s="10" t="s">
        <v>79</v>
      </c>
      <c r="D9" s="10" t="s">
        <v>110</v>
      </c>
      <c r="E9" s="10" t="s">
        <v>123</v>
      </c>
      <c r="F9" s="10" t="s">
        <v>112</v>
      </c>
      <c r="G9" s="11">
        <v>106.2</v>
      </c>
      <c r="H9" s="11">
        <v>0</v>
      </c>
      <c r="I9" s="18">
        <f t="shared" si="0"/>
        <v>106.2</v>
      </c>
      <c r="J9" s="18">
        <v>0</v>
      </c>
      <c r="K9" s="18">
        <v>0</v>
      </c>
      <c r="L9" s="18">
        <f t="shared" si="1"/>
        <v>0</v>
      </c>
      <c r="M9" s="11">
        <v>0</v>
      </c>
      <c r="N9" s="18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106.2</v>
      </c>
    </row>
    <row r="10" s="2" customFormat="1" ht="23" customHeight="1" spans="1:20">
      <c r="A10" s="12" t="s">
        <v>106</v>
      </c>
      <c r="B10" s="12"/>
      <c r="C10" s="12"/>
      <c r="D10" s="12"/>
      <c r="E10" s="12"/>
      <c r="F10" s="12"/>
      <c r="G10" s="11">
        <f t="shared" ref="G10:T10" si="2">SUM(G5:G9)</f>
        <v>1396.84</v>
      </c>
      <c r="H10" s="11">
        <f t="shared" si="2"/>
        <v>0</v>
      </c>
      <c r="I10" s="18">
        <f t="shared" si="2"/>
        <v>1396.84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1">
        <f t="shared" si="2"/>
        <v>0</v>
      </c>
      <c r="N10" s="18">
        <f t="shared" si="2"/>
        <v>0</v>
      </c>
      <c r="O10" s="18">
        <f t="shared" si="2"/>
        <v>0</v>
      </c>
      <c r="P10" s="18">
        <f t="shared" si="2"/>
        <v>0</v>
      </c>
      <c r="Q10" s="18">
        <f t="shared" si="2"/>
        <v>0</v>
      </c>
      <c r="R10" s="18">
        <f t="shared" si="2"/>
        <v>0</v>
      </c>
      <c r="S10" s="18">
        <f t="shared" si="2"/>
        <v>0</v>
      </c>
      <c r="T10" s="18">
        <f t="shared" si="2"/>
        <v>1396.84</v>
      </c>
    </row>
    <row r="11" s="2" customFormat="1" ht="15.6" customHeight="1"/>
    <row r="12" s="1" customFormat="1" ht="15.6" customHeight="1" spans="19:20">
      <c r="S12" s="21"/>
      <c r="T12" s="22"/>
    </row>
  </sheetData>
  <mergeCells count="20">
    <mergeCell ref="A1:T1"/>
    <mergeCell ref="I2:L2"/>
    <mergeCell ref="N2:O2"/>
    <mergeCell ref="G3:I3"/>
    <mergeCell ref="J3:L3"/>
    <mergeCell ref="A10:F10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职工药店12月结算</vt:lpstr>
      <vt:lpstr>居民药店12月结算</vt:lpstr>
      <vt:lpstr>202411职工药店异地</vt:lpstr>
      <vt:lpstr>202411居民药店异地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2025-02-05T03:20:08Z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