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" activeTab="2"/>
  </bookViews>
  <sheets>
    <sheet name="职工2025年1月结算2.28" sheetId="8" r:id="rId1"/>
    <sheet name="1月职工医院扣款2.28" sheetId="9" r:id="rId2"/>
    <sheet name="2月职工生育住院" sheetId="13" r:id="rId3"/>
    <sheet name="202412职工异地住院2.12" sheetId="10" r:id="rId4"/>
    <sheet name="202412职工异地门诊2.12" sheetId="11" r:id="rId5"/>
    <sheet name="2024职工异地家签2.19" sheetId="12" r:id="rId6"/>
  </sheets>
  <calcPr calcId="144525"/>
</workbook>
</file>

<file path=xl/sharedStrings.xml><?xml version="1.0" encoding="utf-8"?>
<sst xmlns="http://schemas.openxmlformats.org/spreadsheetml/2006/main" count="383" uniqueCount="103">
  <si>
    <t>昆明市医疗保险定点医疗机构费用结算拨付明细表</t>
  </si>
  <si>
    <t>经办机构：经开区</t>
  </si>
  <si>
    <t/>
  </si>
  <si>
    <t>拨款时间：2025年2月28日</t>
  </si>
  <si>
    <t>单位：元</t>
  </si>
  <si>
    <t>序号</t>
  </si>
  <si>
    <t>机构编码</t>
  </si>
  <si>
    <t>机构名称</t>
  </si>
  <si>
    <t>险种</t>
  </si>
  <si>
    <t>结算类别</t>
  </si>
  <si>
    <t>结算方式</t>
  </si>
  <si>
    <t>费款所属期</t>
  </si>
  <si>
    <t>医保实际支付费用</t>
  </si>
  <si>
    <t>实付合计</t>
  </si>
  <si>
    <t>个人账户</t>
  </si>
  <si>
    <t>基本统筹基金支付</t>
  </si>
  <si>
    <t>离休保障基金支付</t>
  </si>
  <si>
    <t>大病统筹基金支付</t>
  </si>
  <si>
    <t>公务员补助</t>
  </si>
  <si>
    <t>在职医疗照顾人员补助</t>
  </si>
  <si>
    <t>退休医疗照顾人员补助</t>
  </si>
  <si>
    <t>医疗救助</t>
  </si>
  <si>
    <t>兜底保障</t>
  </si>
  <si>
    <t>财政补助</t>
  </si>
  <si>
    <t>H53011102337</t>
  </si>
  <si>
    <t>一心堂健康管理有限公司经开贵昆路诊所</t>
  </si>
  <si>
    <t>职工</t>
  </si>
  <si>
    <t>门诊</t>
  </si>
  <si>
    <t>月结算</t>
  </si>
  <si>
    <t>202501</t>
  </si>
  <si>
    <t>H53011400045</t>
  </si>
  <si>
    <t>昆明市呈贡区洛羊街道社区卫生服务中心</t>
  </si>
  <si>
    <t>住院</t>
  </si>
  <si>
    <t>月预结算</t>
  </si>
  <si>
    <t>H53011400046</t>
  </si>
  <si>
    <t>昆明经济技术开发区八公里社区卫生服务站</t>
  </si>
  <si>
    <t>H53011400068</t>
  </si>
  <si>
    <t>官渡区阿拉街道社区卫生服务中心（昆明市官渡区中医骨科医院）</t>
  </si>
  <si>
    <t>H53011400071</t>
  </si>
  <si>
    <t>云南省荣军优抚医院</t>
  </si>
  <si>
    <t>H53011400195</t>
  </si>
  <si>
    <t>昆明市经开人民医院</t>
  </si>
  <si>
    <t>生育门诊</t>
  </si>
  <si>
    <t>H53011400228</t>
  </si>
  <si>
    <t>昆明航天医院</t>
  </si>
  <si>
    <t>H53011400371</t>
  </si>
  <si>
    <t>昆明经济技术开发区昌宏社区新广丰社区卫生服务站</t>
  </si>
  <si>
    <t>H53011400373</t>
  </si>
  <si>
    <t>昆明经济技术开发区小麻苴社区卫生服务站</t>
  </si>
  <si>
    <t>H53011400402</t>
  </si>
  <si>
    <t>昆明经济技术开发区出口加工区社区卫生服务中心</t>
  </si>
  <si>
    <t>H53011401616</t>
  </si>
  <si>
    <t>昆明经济技术开发区普照社区卫生服务站</t>
  </si>
  <si>
    <t>H53015401681</t>
  </si>
  <si>
    <t>昆明市经开人民医院第一门诊部</t>
  </si>
  <si>
    <t>H53015401683</t>
  </si>
  <si>
    <t>昆明经济技术开发区航天社区卫生服务站</t>
  </si>
  <si>
    <t>H53015402121</t>
  </si>
  <si>
    <t>昆明耀兴华瑞医院</t>
  </si>
  <si>
    <t>H53015402221</t>
  </si>
  <si>
    <t>经开仁兴诊所</t>
  </si>
  <si>
    <t>H53015402410</t>
  </si>
  <si>
    <t>经开高文兴诊所</t>
  </si>
  <si>
    <t>H53015402730</t>
  </si>
  <si>
    <t>经开香颂口腔诊所</t>
  </si>
  <si>
    <t>H53015402768</t>
  </si>
  <si>
    <t>昆明经济技术开发区建工新城社区卫生服务中心</t>
  </si>
  <si>
    <t>H53015402788</t>
  </si>
  <si>
    <t>昆明经济技术开发区春漫时光社区卫生服务站</t>
  </si>
  <si>
    <t>合计(24家)</t>
  </si>
  <si>
    <t>合计(2家)</t>
  </si>
  <si>
    <t>生育住院</t>
  </si>
  <si>
    <t>合计(1家)</t>
  </si>
  <si>
    <t>昆明市城镇职工医保定点医药机构异地就医费用结算明细表</t>
  </si>
  <si>
    <t>拨款时间：2025年2月12日</t>
  </si>
  <si>
    <t>医疗机构编号</t>
  </si>
  <si>
    <t>医疗机构名称</t>
  </si>
  <si>
    <t>数据期别</t>
  </si>
  <si>
    <t>险种类别</t>
  </si>
  <si>
    <t>基本医疗保险</t>
  </si>
  <si>
    <t>大病补充医疗保险</t>
  </si>
  <si>
    <t>医疗照顾专项补助</t>
  </si>
  <si>
    <t>其他补助</t>
  </si>
  <si>
    <t>审核扣款</t>
  </si>
  <si>
    <t>建档立卡医疗救助</t>
  </si>
  <si>
    <t>合计</t>
  </si>
  <si>
    <t>统筹基金</t>
  </si>
  <si>
    <t>小计</t>
  </si>
  <si>
    <t>1</t>
  </si>
  <si>
    <t>202412</t>
  </si>
  <si>
    <t>城镇职工</t>
  </si>
  <si>
    <t>2</t>
  </si>
  <si>
    <t>3</t>
  </si>
  <si>
    <t>4</t>
  </si>
  <si>
    <t>5</t>
  </si>
  <si>
    <t>6</t>
  </si>
  <si>
    <t>7</t>
  </si>
  <si>
    <t>8</t>
  </si>
  <si>
    <t>9</t>
  </si>
  <si>
    <t>拨款时间：2025年2月19日</t>
  </si>
  <si>
    <t>大额医疗补助</t>
  </si>
  <si>
    <t>2024</t>
  </si>
  <si>
    <t>家庭医生签约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</si>
</sst>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yyyy/mm/dd\ hh:mm:ss"/>
    <numFmt numFmtId="179" formatCode="yyyy/mm/dd"/>
  </numFmts>
  <fonts count="35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rgb="FF333333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2"/>
      <name val="宋体"/>
      <charset val="134"/>
    </font>
    <font>
      <sz val="10.5"/>
      <color rgb="FF303133"/>
      <name val="Microsoft YaHei"/>
      <charset val="134"/>
    </font>
    <font>
      <b/>
      <sz val="16"/>
      <color rgb="FF000000"/>
      <name val="仿宋"/>
      <charset val="134"/>
    </font>
    <font>
      <b/>
      <sz val="9"/>
      <color rgb="FF000000"/>
      <name val="仿宋"/>
      <charset val="134"/>
    </font>
    <font>
      <b/>
      <sz val="9"/>
      <color rgb="FF000000"/>
      <name val="微软雅黑"/>
      <charset val="134"/>
    </font>
    <font>
      <b/>
      <sz val="10"/>
      <color rgb="FF000000"/>
      <name val="仿宋"/>
      <charset val="134"/>
    </font>
    <font>
      <b/>
      <sz val="9"/>
      <color rgb="FF333333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9" borderId="7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29" fillId="13" borderId="6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Border="1" applyAlignment="1">
      <alignment horizontal="left" vertical="center" shrinkToFit="1"/>
    </xf>
    <xf numFmtId="176" fontId="3" fillId="0" borderId="0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178" fontId="1" fillId="0" borderId="0" xfId="0" applyNumberFormat="1" applyFont="1" applyFill="1" applyBorder="1" applyAlignment="1"/>
    <xf numFmtId="0" fontId="10" fillId="3" borderId="0" xfId="0" applyFont="1" applyFill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2" fontId="14" fillId="2" borderId="5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179" fontId="14" fillId="2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workbookViewId="0">
      <selection activeCell="E11" sqref="E11"/>
    </sheetView>
  </sheetViews>
  <sheetFormatPr defaultColWidth="9" defaultRowHeight="13.5"/>
  <cols>
    <col min="1" max="1" width="5.125" customWidth="1"/>
    <col min="2" max="2" width="10.9833333333333" customWidth="1"/>
    <col min="3" max="3" width="12.2" customWidth="1"/>
    <col min="4" max="4" width="5.125" customWidth="1"/>
    <col min="5" max="6" width="7.44166666666667" customWidth="1"/>
    <col min="7" max="7" width="7.56666666666667" customWidth="1"/>
    <col min="8" max="14" width="9.75833333333333" customWidth="1"/>
    <col min="15" max="16" width="8.94166666666667" customWidth="1"/>
    <col min="17" max="17" width="8" hidden="1"/>
    <col min="18" max="18" width="10.575" customWidth="1"/>
  </cols>
  <sheetData>
    <row r="1" customFormat="1" ht="38.25" customHeight="1" spans="1:18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customFormat="1" ht="15" customHeight="1" spans="1:18">
      <c r="A2" s="31" t="s">
        <v>1</v>
      </c>
      <c r="B2" s="31"/>
      <c r="C2" s="31"/>
      <c r="D2" s="31"/>
      <c r="E2" s="31"/>
      <c r="F2" s="32" t="s">
        <v>2</v>
      </c>
      <c r="G2" s="33"/>
      <c r="H2" s="38" t="s">
        <v>3</v>
      </c>
      <c r="I2" s="38"/>
      <c r="J2" s="38"/>
      <c r="K2" s="38" t="s">
        <v>2</v>
      </c>
      <c r="L2" s="33"/>
      <c r="M2" s="40"/>
      <c r="N2" s="40"/>
      <c r="O2" s="40"/>
      <c r="P2" s="38" t="s">
        <v>2</v>
      </c>
      <c r="Q2" s="38" t="s">
        <v>2</v>
      </c>
      <c r="R2" s="33" t="s">
        <v>4</v>
      </c>
    </row>
    <row r="3" customFormat="1" ht="15" customHeight="1" spans="1:18">
      <c r="A3" s="35" t="s">
        <v>5</v>
      </c>
      <c r="B3" s="35" t="s">
        <v>6</v>
      </c>
      <c r="C3" s="35" t="s">
        <v>7</v>
      </c>
      <c r="D3" s="35" t="s">
        <v>8</v>
      </c>
      <c r="E3" s="35" t="s">
        <v>9</v>
      </c>
      <c r="F3" s="35" t="s">
        <v>10</v>
      </c>
      <c r="G3" s="35" t="s">
        <v>11</v>
      </c>
      <c r="H3" s="35" t="s">
        <v>12</v>
      </c>
      <c r="I3" s="35"/>
      <c r="J3" s="35"/>
      <c r="K3" s="35"/>
      <c r="L3" s="35"/>
      <c r="M3" s="35"/>
      <c r="N3" s="35"/>
      <c r="O3" s="35"/>
      <c r="P3" s="35"/>
      <c r="Q3" s="35"/>
      <c r="R3" s="35" t="s">
        <v>13</v>
      </c>
    </row>
    <row r="4" customFormat="1" ht="15" customHeight="1" spans="1:18">
      <c r="A4" s="35"/>
      <c r="B4" s="35"/>
      <c r="C4" s="35"/>
      <c r="D4" s="35"/>
      <c r="E4" s="35"/>
      <c r="F4" s="35"/>
      <c r="G4" s="35"/>
      <c r="H4" s="35" t="s">
        <v>14</v>
      </c>
      <c r="I4" s="35" t="s">
        <v>15</v>
      </c>
      <c r="J4" s="35" t="s">
        <v>16</v>
      </c>
      <c r="K4" s="35" t="s">
        <v>17</v>
      </c>
      <c r="L4" s="35" t="s">
        <v>18</v>
      </c>
      <c r="M4" s="35" t="s">
        <v>19</v>
      </c>
      <c r="N4" s="35" t="s">
        <v>20</v>
      </c>
      <c r="O4" s="35" t="s">
        <v>21</v>
      </c>
      <c r="P4" s="35" t="s">
        <v>22</v>
      </c>
      <c r="Q4" s="35" t="s">
        <v>23</v>
      </c>
      <c r="R4" s="35"/>
    </row>
    <row r="5" customFormat="1" ht="15" customHeight="1" spans="1:18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customFormat="1" ht="34" customHeight="1" spans="1:18">
      <c r="A6" s="36">
        <v>1</v>
      </c>
      <c r="B6" s="36" t="s">
        <v>24</v>
      </c>
      <c r="C6" s="36" t="s">
        <v>25</v>
      </c>
      <c r="D6" s="36" t="s">
        <v>26</v>
      </c>
      <c r="E6" s="36" t="s">
        <v>27</v>
      </c>
      <c r="F6" s="36" t="s">
        <v>28</v>
      </c>
      <c r="G6" s="36" t="s">
        <v>29</v>
      </c>
      <c r="H6" s="37">
        <f>3755.98+483.73</f>
        <v>4239.71</v>
      </c>
      <c r="I6" s="37">
        <v>4650.49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8890.2</v>
      </c>
    </row>
    <row r="7" customFormat="1" ht="19" customHeight="1" spans="1:18">
      <c r="A7" s="36">
        <v>2</v>
      </c>
      <c r="B7" s="36" t="s">
        <v>30</v>
      </c>
      <c r="C7" s="36" t="s">
        <v>31</v>
      </c>
      <c r="D7" s="36" t="s">
        <v>26</v>
      </c>
      <c r="E7" s="36" t="s">
        <v>32</v>
      </c>
      <c r="F7" s="36" t="s">
        <v>33</v>
      </c>
      <c r="G7" s="36" t="s">
        <v>29</v>
      </c>
      <c r="H7" s="37">
        <f>2610.17+525.74</f>
        <v>3135.91</v>
      </c>
      <c r="I7" s="37">
        <v>9051.84</v>
      </c>
      <c r="J7" s="37">
        <v>0</v>
      </c>
      <c r="K7" s="37">
        <v>0</v>
      </c>
      <c r="L7" s="37">
        <v>788.03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12975.78</v>
      </c>
    </row>
    <row r="8" customFormat="1" ht="15" customHeight="1" spans="1:18">
      <c r="A8" s="36">
        <v>3</v>
      </c>
      <c r="B8" s="36"/>
      <c r="C8" s="36"/>
      <c r="D8" s="36"/>
      <c r="E8" s="36" t="s">
        <v>27</v>
      </c>
      <c r="F8" s="36" t="s">
        <v>28</v>
      </c>
      <c r="G8" s="36" t="s">
        <v>29</v>
      </c>
      <c r="H8" s="37">
        <f>52304.16+8317.19</f>
        <v>60621.35</v>
      </c>
      <c r="I8" s="37">
        <v>31335.73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91957.08</v>
      </c>
    </row>
    <row r="9" customFormat="1" ht="34" customHeight="1" spans="1:18">
      <c r="A9" s="36">
        <v>4</v>
      </c>
      <c r="B9" s="36" t="s">
        <v>34</v>
      </c>
      <c r="C9" s="36" t="s">
        <v>35</v>
      </c>
      <c r="D9" s="36" t="s">
        <v>26</v>
      </c>
      <c r="E9" s="36" t="s">
        <v>27</v>
      </c>
      <c r="F9" s="36" t="s">
        <v>28</v>
      </c>
      <c r="G9" s="36" t="s">
        <v>29</v>
      </c>
      <c r="H9" s="37">
        <f>11528.25+2276.68</f>
        <v>13804.93</v>
      </c>
      <c r="I9" s="37">
        <v>7481.66</v>
      </c>
      <c r="J9" s="37">
        <v>0</v>
      </c>
      <c r="K9" s="37">
        <v>0</v>
      </c>
      <c r="L9" s="37">
        <v>0</v>
      </c>
      <c r="M9" s="37">
        <v>0</v>
      </c>
      <c r="N9" s="37">
        <v>1798.04</v>
      </c>
      <c r="O9" s="37">
        <v>0</v>
      </c>
      <c r="P9" s="37">
        <v>0</v>
      </c>
      <c r="Q9" s="37">
        <v>0</v>
      </c>
      <c r="R9" s="37">
        <v>23084.63</v>
      </c>
    </row>
    <row r="10" customFormat="1" ht="45" customHeight="1" spans="1:18">
      <c r="A10" s="36">
        <v>5</v>
      </c>
      <c r="B10" s="36" t="s">
        <v>36</v>
      </c>
      <c r="C10" s="36" t="s">
        <v>37</v>
      </c>
      <c r="D10" s="36" t="s">
        <v>26</v>
      </c>
      <c r="E10" s="36" t="s">
        <v>27</v>
      </c>
      <c r="F10" s="36" t="s">
        <v>28</v>
      </c>
      <c r="G10" s="36" t="s">
        <v>29</v>
      </c>
      <c r="H10" s="37">
        <f>2754.15+2172.26</f>
        <v>4926.41</v>
      </c>
      <c r="I10" s="37">
        <v>2653.05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7579.46</v>
      </c>
    </row>
    <row r="11" customFormat="1" ht="23" customHeight="1" spans="1:18">
      <c r="A11" s="36">
        <v>6</v>
      </c>
      <c r="B11" s="36" t="s">
        <v>38</v>
      </c>
      <c r="C11" s="36" t="s">
        <v>39</v>
      </c>
      <c r="D11" s="36" t="s">
        <v>26</v>
      </c>
      <c r="E11" s="36" t="s">
        <v>27</v>
      </c>
      <c r="F11" s="36" t="s">
        <v>28</v>
      </c>
      <c r="G11" s="36" t="s">
        <v>29</v>
      </c>
      <c r="H11" s="37">
        <f>2513.79+296.84</f>
        <v>2810.63</v>
      </c>
      <c r="I11" s="37">
        <v>2005.73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4816.36</v>
      </c>
    </row>
    <row r="12" customFormat="1" ht="15" customHeight="1" spans="1:18">
      <c r="A12" s="36">
        <v>7</v>
      </c>
      <c r="B12" s="36" t="s">
        <v>40</v>
      </c>
      <c r="C12" s="36" t="s">
        <v>41</v>
      </c>
      <c r="D12" s="36" t="s">
        <v>26</v>
      </c>
      <c r="E12" s="36" t="s">
        <v>32</v>
      </c>
      <c r="F12" s="36" t="s">
        <v>33</v>
      </c>
      <c r="G12" s="36" t="s">
        <v>29</v>
      </c>
      <c r="H12" s="37">
        <f>55985.16+644.67</f>
        <v>56629.83</v>
      </c>
      <c r="I12" s="37">
        <v>404255.89</v>
      </c>
      <c r="J12" s="37">
        <v>0</v>
      </c>
      <c r="K12" s="37">
        <v>0</v>
      </c>
      <c r="L12" s="37">
        <v>6590.49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467476.21</v>
      </c>
    </row>
    <row r="13" customFormat="1" ht="15" customHeight="1" spans="1:18">
      <c r="A13" s="36">
        <v>8</v>
      </c>
      <c r="B13" s="36"/>
      <c r="C13" s="36"/>
      <c r="D13" s="36"/>
      <c r="E13" s="36" t="s">
        <v>42</v>
      </c>
      <c r="F13" s="36" t="s">
        <v>28</v>
      </c>
      <c r="G13" s="36" t="s">
        <v>29</v>
      </c>
      <c r="H13" s="37">
        <f>2649.58+0</f>
        <v>2649.58</v>
      </c>
      <c r="I13" s="37">
        <v>3450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6099.58</v>
      </c>
    </row>
    <row r="14" customFormat="1" ht="15" customHeight="1" spans="1:18">
      <c r="A14" s="36">
        <v>9</v>
      </c>
      <c r="B14" s="36"/>
      <c r="C14" s="36"/>
      <c r="D14" s="36"/>
      <c r="E14" s="36" t="s">
        <v>27</v>
      </c>
      <c r="F14" s="36" t="s">
        <v>28</v>
      </c>
      <c r="G14" s="36" t="s">
        <v>29</v>
      </c>
      <c r="H14" s="37">
        <f>270417.95+30379.98</f>
        <v>300797.93</v>
      </c>
      <c r="I14" s="37">
        <v>383808.51</v>
      </c>
      <c r="J14" s="37">
        <v>0</v>
      </c>
      <c r="K14" s="37">
        <v>0</v>
      </c>
      <c r="L14" s="37">
        <v>3609.12</v>
      </c>
      <c r="M14" s="37">
        <v>0</v>
      </c>
      <c r="N14" s="37">
        <v>0</v>
      </c>
      <c r="O14" s="37">
        <v>947.83</v>
      </c>
      <c r="P14" s="37">
        <v>0</v>
      </c>
      <c r="Q14" s="37">
        <v>0</v>
      </c>
      <c r="R14" s="37">
        <v>689163.39</v>
      </c>
    </row>
    <row r="15" customFormat="1" ht="15" customHeight="1" spans="1:18">
      <c r="A15" s="36">
        <v>10</v>
      </c>
      <c r="B15" s="36" t="s">
        <v>43</v>
      </c>
      <c r="C15" s="36" t="s">
        <v>44</v>
      </c>
      <c r="D15" s="36" t="s">
        <v>26</v>
      </c>
      <c r="E15" s="36" t="s">
        <v>32</v>
      </c>
      <c r="F15" s="36" t="s">
        <v>33</v>
      </c>
      <c r="G15" s="36" t="s">
        <v>29</v>
      </c>
      <c r="H15" s="37">
        <f>19482.44+114.76</f>
        <v>19597.2</v>
      </c>
      <c r="I15" s="37">
        <v>124200.35</v>
      </c>
      <c r="J15" s="37">
        <v>0</v>
      </c>
      <c r="K15" s="37">
        <v>0</v>
      </c>
      <c r="L15" s="37">
        <v>1032.77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144830.32</v>
      </c>
    </row>
    <row r="16" customFormat="1" ht="15" customHeight="1" spans="1:18">
      <c r="A16" s="36">
        <v>11</v>
      </c>
      <c r="B16" s="36"/>
      <c r="C16" s="36"/>
      <c r="D16" s="36"/>
      <c r="E16" s="36" t="s">
        <v>27</v>
      </c>
      <c r="F16" s="36" t="s">
        <v>28</v>
      </c>
      <c r="G16" s="36" t="s">
        <v>29</v>
      </c>
      <c r="H16" s="37">
        <f>79379.87+5942.15</f>
        <v>85322.02</v>
      </c>
      <c r="I16" s="37">
        <v>71830.27</v>
      </c>
      <c r="J16" s="37">
        <v>0</v>
      </c>
      <c r="K16" s="37">
        <v>0</v>
      </c>
      <c r="L16" s="37">
        <v>31.95</v>
      </c>
      <c r="M16" s="37">
        <v>0</v>
      </c>
      <c r="N16" s="37">
        <v>857.08</v>
      </c>
      <c r="O16" s="37">
        <v>420.31</v>
      </c>
      <c r="P16" s="37">
        <v>0</v>
      </c>
      <c r="Q16" s="37">
        <v>0</v>
      </c>
      <c r="R16" s="37">
        <v>158461.63</v>
      </c>
    </row>
    <row r="17" customFormat="1" ht="34" customHeight="1" spans="1:18">
      <c r="A17" s="36">
        <v>12</v>
      </c>
      <c r="B17" s="36" t="s">
        <v>45</v>
      </c>
      <c r="C17" s="36" t="s">
        <v>46</v>
      </c>
      <c r="D17" s="36" t="s">
        <v>26</v>
      </c>
      <c r="E17" s="36" t="s">
        <v>27</v>
      </c>
      <c r="F17" s="36" t="s">
        <v>28</v>
      </c>
      <c r="G17" s="36" t="s">
        <v>29</v>
      </c>
      <c r="H17" s="37">
        <f>2966.84+859.57</f>
        <v>3826.41</v>
      </c>
      <c r="I17" s="37">
        <v>3654.75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7481.16</v>
      </c>
    </row>
    <row r="18" customFormat="1" ht="34" customHeight="1" spans="1:18">
      <c r="A18" s="36">
        <v>13</v>
      </c>
      <c r="B18" s="36" t="s">
        <v>47</v>
      </c>
      <c r="C18" s="36" t="s">
        <v>48</v>
      </c>
      <c r="D18" s="36" t="s">
        <v>26</v>
      </c>
      <c r="E18" s="36" t="s">
        <v>27</v>
      </c>
      <c r="F18" s="36" t="s">
        <v>28</v>
      </c>
      <c r="G18" s="36" t="s">
        <v>29</v>
      </c>
      <c r="H18" s="37">
        <f>22336.07+1560.66</f>
        <v>23896.73</v>
      </c>
      <c r="I18" s="37">
        <v>12075.27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35972</v>
      </c>
    </row>
    <row r="19" customFormat="1" ht="34" customHeight="1" spans="1:18">
      <c r="A19" s="36">
        <v>14</v>
      </c>
      <c r="B19" s="36" t="s">
        <v>49</v>
      </c>
      <c r="C19" s="36" t="s">
        <v>50</v>
      </c>
      <c r="D19" s="36" t="s">
        <v>26</v>
      </c>
      <c r="E19" s="36" t="s">
        <v>27</v>
      </c>
      <c r="F19" s="36" t="s">
        <v>28</v>
      </c>
      <c r="G19" s="36" t="s">
        <v>29</v>
      </c>
      <c r="H19" s="37">
        <f>31320.46+1759.11</f>
        <v>33079.57</v>
      </c>
      <c r="I19" s="37">
        <v>25976.53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59056.1</v>
      </c>
    </row>
    <row r="20" customFormat="1" ht="34" customHeight="1" spans="1:18">
      <c r="A20" s="36">
        <v>15</v>
      </c>
      <c r="B20" s="36" t="s">
        <v>51</v>
      </c>
      <c r="C20" s="36" t="s">
        <v>52</v>
      </c>
      <c r="D20" s="36" t="s">
        <v>26</v>
      </c>
      <c r="E20" s="36" t="s">
        <v>27</v>
      </c>
      <c r="F20" s="36" t="s">
        <v>28</v>
      </c>
      <c r="G20" s="36" t="s">
        <v>29</v>
      </c>
      <c r="H20" s="37">
        <f>1008.64+0</f>
        <v>1008.64</v>
      </c>
      <c r="I20" s="37">
        <v>88.91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1097.55</v>
      </c>
    </row>
    <row r="21" customFormat="1" ht="23" customHeight="1" spans="1:18">
      <c r="A21" s="36">
        <v>16</v>
      </c>
      <c r="B21" s="36" t="s">
        <v>53</v>
      </c>
      <c r="C21" s="36" t="s">
        <v>54</v>
      </c>
      <c r="D21" s="36" t="s">
        <v>26</v>
      </c>
      <c r="E21" s="36" t="s">
        <v>27</v>
      </c>
      <c r="F21" s="36" t="s">
        <v>28</v>
      </c>
      <c r="G21" s="36" t="s">
        <v>29</v>
      </c>
      <c r="H21" s="37">
        <f>5362.91+3891.69</f>
        <v>9254.6</v>
      </c>
      <c r="I21" s="37">
        <v>5637.04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14891.64</v>
      </c>
    </row>
    <row r="22" customFormat="1" ht="34" customHeight="1" spans="1:18">
      <c r="A22" s="36">
        <v>17</v>
      </c>
      <c r="B22" s="36" t="s">
        <v>55</v>
      </c>
      <c r="C22" s="36" t="s">
        <v>56</v>
      </c>
      <c r="D22" s="36" t="s">
        <v>26</v>
      </c>
      <c r="E22" s="36" t="s">
        <v>27</v>
      </c>
      <c r="F22" s="36" t="s">
        <v>28</v>
      </c>
      <c r="G22" s="36" t="s">
        <v>29</v>
      </c>
      <c r="H22" s="37">
        <f>6199.5+1112.48</f>
        <v>7311.98</v>
      </c>
      <c r="I22" s="37">
        <v>14336.31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21648.29</v>
      </c>
    </row>
    <row r="23" customFormat="1" ht="15" customHeight="1" spans="1:18">
      <c r="A23" s="36">
        <v>18</v>
      </c>
      <c r="B23" s="36" t="s">
        <v>57</v>
      </c>
      <c r="C23" s="36" t="s">
        <v>58</v>
      </c>
      <c r="D23" s="36" t="s">
        <v>26</v>
      </c>
      <c r="E23" s="36" t="s">
        <v>27</v>
      </c>
      <c r="F23" s="36" t="s">
        <v>28</v>
      </c>
      <c r="G23" s="36" t="s">
        <v>29</v>
      </c>
      <c r="H23" s="37">
        <f>9349.55+874.84</f>
        <v>10224.39</v>
      </c>
      <c r="I23" s="37">
        <v>10100.73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20325.12</v>
      </c>
    </row>
    <row r="24" customFormat="1" ht="15" customHeight="1" spans="1:18">
      <c r="A24" s="36">
        <v>19</v>
      </c>
      <c r="B24" s="36" t="s">
        <v>59</v>
      </c>
      <c r="C24" s="36" t="s">
        <v>60</v>
      </c>
      <c r="D24" s="36" t="s">
        <v>26</v>
      </c>
      <c r="E24" s="36" t="s">
        <v>27</v>
      </c>
      <c r="F24" s="36" t="s">
        <v>28</v>
      </c>
      <c r="G24" s="36" t="s">
        <v>29</v>
      </c>
      <c r="H24" s="37">
        <f>1710.22+0</f>
        <v>1710.22</v>
      </c>
      <c r="I24" s="37">
        <v>992.87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2703.09</v>
      </c>
    </row>
    <row r="25" customFormat="1" ht="15" customHeight="1" spans="1:18">
      <c r="A25" s="36">
        <v>20</v>
      </c>
      <c r="B25" s="36" t="s">
        <v>61</v>
      </c>
      <c r="C25" s="36" t="s">
        <v>62</v>
      </c>
      <c r="D25" s="36" t="s">
        <v>26</v>
      </c>
      <c r="E25" s="36" t="s">
        <v>27</v>
      </c>
      <c r="F25" s="36" t="s">
        <v>28</v>
      </c>
      <c r="G25" s="36" t="s">
        <v>29</v>
      </c>
      <c r="H25" s="37">
        <f>1572.54+0</f>
        <v>1572.54</v>
      </c>
      <c r="I25" s="37">
        <v>148.46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1721</v>
      </c>
    </row>
    <row r="26" customFormat="1" ht="15" customHeight="1" spans="1:18">
      <c r="A26" s="36">
        <v>21</v>
      </c>
      <c r="B26" s="36" t="s">
        <v>63</v>
      </c>
      <c r="C26" s="36" t="s">
        <v>64</v>
      </c>
      <c r="D26" s="36" t="s">
        <v>26</v>
      </c>
      <c r="E26" s="36" t="s">
        <v>27</v>
      </c>
      <c r="F26" s="36" t="s">
        <v>28</v>
      </c>
      <c r="G26" s="36" t="s">
        <v>29</v>
      </c>
      <c r="H26" s="37">
        <f>6390.98+160.14</f>
        <v>6551.12</v>
      </c>
      <c r="I26" s="37">
        <v>4434.96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10986.08</v>
      </c>
    </row>
    <row r="27" customFormat="1" ht="19" customHeight="1" spans="1:18">
      <c r="A27" s="36">
        <v>22</v>
      </c>
      <c r="B27" s="36" t="s">
        <v>65</v>
      </c>
      <c r="C27" s="36" t="s">
        <v>66</v>
      </c>
      <c r="D27" s="36" t="s">
        <v>26</v>
      </c>
      <c r="E27" s="36" t="s">
        <v>32</v>
      </c>
      <c r="F27" s="36" t="s">
        <v>33</v>
      </c>
      <c r="G27" s="36" t="s">
        <v>29</v>
      </c>
      <c r="H27" s="37">
        <f>3584.26+0</f>
        <v>3584.26</v>
      </c>
      <c r="I27" s="37">
        <v>14583.61</v>
      </c>
      <c r="J27" s="37">
        <v>0</v>
      </c>
      <c r="K27" s="37">
        <v>1444.43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19612.3</v>
      </c>
    </row>
    <row r="28" customFormat="1" ht="15" customHeight="1" spans="1:18">
      <c r="A28" s="36">
        <v>23</v>
      </c>
      <c r="B28" s="36"/>
      <c r="C28" s="36"/>
      <c r="D28" s="36"/>
      <c r="E28" s="36" t="s">
        <v>27</v>
      </c>
      <c r="F28" s="36" t="s">
        <v>28</v>
      </c>
      <c r="G28" s="36" t="s">
        <v>29</v>
      </c>
      <c r="H28" s="37">
        <f>83913.38+2257.33</f>
        <v>86170.71</v>
      </c>
      <c r="I28" s="37">
        <v>54669</v>
      </c>
      <c r="J28" s="37">
        <v>0</v>
      </c>
      <c r="K28" s="37">
        <v>0</v>
      </c>
      <c r="L28" s="37">
        <v>0</v>
      </c>
      <c r="M28" s="37">
        <v>0</v>
      </c>
      <c r="N28" s="37">
        <v>637.8</v>
      </c>
      <c r="O28" s="37">
        <v>0</v>
      </c>
      <c r="P28" s="37">
        <v>0</v>
      </c>
      <c r="Q28" s="37">
        <v>0</v>
      </c>
      <c r="R28" s="37">
        <v>141477.51</v>
      </c>
    </row>
    <row r="29" customFormat="1" ht="34" customHeight="1" spans="1:18">
      <c r="A29" s="36">
        <v>24</v>
      </c>
      <c r="B29" s="36" t="s">
        <v>67</v>
      </c>
      <c r="C29" s="36" t="s">
        <v>68</v>
      </c>
      <c r="D29" s="36" t="s">
        <v>26</v>
      </c>
      <c r="E29" s="36" t="s">
        <v>27</v>
      </c>
      <c r="F29" s="36" t="s">
        <v>28</v>
      </c>
      <c r="G29" s="36" t="s">
        <v>29</v>
      </c>
      <c r="H29" s="37">
        <f>5864.81+5.55</f>
        <v>5870.36</v>
      </c>
      <c r="I29" s="37">
        <v>2089.26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7959.62</v>
      </c>
    </row>
    <row r="30" customFormat="1" ht="15" customHeight="1" spans="1:18">
      <c r="A30" s="36" t="s">
        <v>69</v>
      </c>
      <c r="B30" s="36"/>
      <c r="C30" s="36"/>
      <c r="D30" s="36"/>
      <c r="E30" s="36"/>
      <c r="F30" s="36"/>
      <c r="G30" s="36"/>
      <c r="H30" s="37">
        <f>684961.66+63635.37</f>
        <v>748597.03</v>
      </c>
      <c r="I30" s="37">
        <v>1193511.22</v>
      </c>
      <c r="J30" s="37">
        <v>0</v>
      </c>
      <c r="K30" s="37">
        <v>1444.43</v>
      </c>
      <c r="L30" s="37">
        <v>12052.36</v>
      </c>
      <c r="M30" s="37">
        <v>0</v>
      </c>
      <c r="N30" s="37">
        <v>3292.92</v>
      </c>
      <c r="O30" s="37">
        <v>1368.14</v>
      </c>
      <c r="P30" s="37">
        <v>0</v>
      </c>
      <c r="Q30" s="37">
        <v>0</v>
      </c>
      <c r="R30" s="37">
        <v>1960266.1</v>
      </c>
    </row>
  </sheetData>
  <mergeCells count="36">
    <mergeCell ref="A1:R1"/>
    <mergeCell ref="A2:E2"/>
    <mergeCell ref="H2:J2"/>
    <mergeCell ref="M2:O2"/>
    <mergeCell ref="H3:Q3"/>
    <mergeCell ref="A30:G30"/>
    <mergeCell ref="A3:A5"/>
    <mergeCell ref="B3:B5"/>
    <mergeCell ref="B7:B8"/>
    <mergeCell ref="B12:B14"/>
    <mergeCell ref="B15:B16"/>
    <mergeCell ref="B27:B28"/>
    <mergeCell ref="C3:C5"/>
    <mergeCell ref="C7:C8"/>
    <mergeCell ref="C12:C14"/>
    <mergeCell ref="C15:C16"/>
    <mergeCell ref="C27:C28"/>
    <mergeCell ref="D3:D5"/>
    <mergeCell ref="D7:D8"/>
    <mergeCell ref="D12:D14"/>
    <mergeCell ref="D15:D16"/>
    <mergeCell ref="D27:D28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3:R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E18" sqref="E18"/>
    </sheetView>
  </sheetViews>
  <sheetFormatPr defaultColWidth="9" defaultRowHeight="13.5" outlineLevelRow="7"/>
  <cols>
    <col min="1" max="1" width="5.125" customWidth="1"/>
    <col min="2" max="2" width="10.9833333333333" customWidth="1"/>
    <col min="3" max="3" width="12.2" customWidth="1"/>
    <col min="4" max="4" width="5.125" customWidth="1"/>
    <col min="5" max="6" width="7.44166666666667" customWidth="1"/>
    <col min="7" max="7" width="7.56666666666667" customWidth="1"/>
    <col min="8" max="14" width="9.75833333333333" customWidth="1"/>
    <col min="15" max="16" width="8.94166666666667" customWidth="1"/>
    <col min="17" max="17" width="8" hidden="1"/>
    <col min="18" max="18" width="10.575" customWidth="1"/>
  </cols>
  <sheetData>
    <row r="1" ht="38.25" customHeight="1" spans="1:18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ht="15" customHeight="1" spans="1:18">
      <c r="A2" s="31" t="s">
        <v>1</v>
      </c>
      <c r="B2" s="31"/>
      <c r="C2" s="31"/>
      <c r="D2" s="31"/>
      <c r="E2" s="31"/>
      <c r="F2" s="32" t="s">
        <v>2</v>
      </c>
      <c r="G2" s="33"/>
      <c r="H2" s="38" t="s">
        <v>3</v>
      </c>
      <c r="I2" s="38"/>
      <c r="J2" s="38"/>
      <c r="K2" s="38" t="s">
        <v>2</v>
      </c>
      <c r="L2" s="33"/>
      <c r="M2" s="40"/>
      <c r="N2" s="40"/>
      <c r="O2" s="40"/>
      <c r="P2" s="38" t="s">
        <v>2</v>
      </c>
      <c r="Q2" s="38" t="s">
        <v>2</v>
      </c>
      <c r="R2" s="33" t="s">
        <v>4</v>
      </c>
    </row>
    <row r="3" ht="15" customHeight="1" spans="1:18">
      <c r="A3" s="35" t="s">
        <v>5</v>
      </c>
      <c r="B3" s="35" t="s">
        <v>6</v>
      </c>
      <c r="C3" s="35" t="s">
        <v>7</v>
      </c>
      <c r="D3" s="35" t="s">
        <v>8</v>
      </c>
      <c r="E3" s="35" t="s">
        <v>9</v>
      </c>
      <c r="F3" s="35" t="s">
        <v>10</v>
      </c>
      <c r="G3" s="35" t="s">
        <v>11</v>
      </c>
      <c r="H3" s="35" t="s">
        <v>12</v>
      </c>
      <c r="I3" s="35"/>
      <c r="J3" s="35"/>
      <c r="K3" s="35"/>
      <c r="L3" s="35"/>
      <c r="M3" s="35"/>
      <c r="N3" s="35"/>
      <c r="O3" s="35"/>
      <c r="P3" s="35"/>
      <c r="Q3" s="35"/>
      <c r="R3" s="35" t="s">
        <v>13</v>
      </c>
    </row>
    <row r="4" ht="15" customHeight="1" spans="1:18">
      <c r="A4" s="35"/>
      <c r="B4" s="35"/>
      <c r="C4" s="35"/>
      <c r="D4" s="35"/>
      <c r="E4" s="35"/>
      <c r="F4" s="35"/>
      <c r="G4" s="35"/>
      <c r="H4" s="35" t="s">
        <v>14</v>
      </c>
      <c r="I4" s="35" t="s">
        <v>15</v>
      </c>
      <c r="J4" s="35" t="s">
        <v>16</v>
      </c>
      <c r="K4" s="35" t="s">
        <v>17</v>
      </c>
      <c r="L4" s="35" t="s">
        <v>18</v>
      </c>
      <c r="M4" s="35" t="s">
        <v>19</v>
      </c>
      <c r="N4" s="35" t="s">
        <v>20</v>
      </c>
      <c r="O4" s="35" t="s">
        <v>21</v>
      </c>
      <c r="P4" s="35" t="s">
        <v>22</v>
      </c>
      <c r="Q4" s="35" t="s">
        <v>23</v>
      </c>
      <c r="R4" s="35"/>
    </row>
    <row r="5" ht="15" customHeight="1" spans="1:18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ht="27" customHeight="1" spans="1:18">
      <c r="A6" s="36">
        <v>1</v>
      </c>
      <c r="B6" s="36" t="s">
        <v>38</v>
      </c>
      <c r="C6" s="36" t="s">
        <v>39</v>
      </c>
      <c r="D6" s="36" t="s">
        <v>26</v>
      </c>
      <c r="E6" s="36" t="s">
        <v>32</v>
      </c>
      <c r="F6" s="36" t="s">
        <v>33</v>
      </c>
      <c r="G6" s="36" t="s">
        <v>29</v>
      </c>
      <c r="H6" s="37">
        <f>145.15+0</f>
        <v>145.15</v>
      </c>
      <c r="I6" s="37">
        <v>-11066.78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-10921.63</v>
      </c>
    </row>
    <row r="7" ht="27" customHeight="1" spans="1:18">
      <c r="A7" s="36">
        <v>2</v>
      </c>
      <c r="B7" s="36" t="s">
        <v>57</v>
      </c>
      <c r="C7" s="36" t="s">
        <v>58</v>
      </c>
      <c r="D7" s="36" t="s">
        <v>26</v>
      </c>
      <c r="E7" s="36" t="s">
        <v>32</v>
      </c>
      <c r="F7" s="36" t="s">
        <v>33</v>
      </c>
      <c r="G7" s="36" t="s">
        <v>29</v>
      </c>
      <c r="H7" s="37">
        <f>1379.52+0</f>
        <v>1379.52</v>
      </c>
      <c r="I7" s="37">
        <v>-4137.34</v>
      </c>
      <c r="J7" s="37">
        <v>0</v>
      </c>
      <c r="K7" s="37">
        <v>0</v>
      </c>
      <c r="L7" s="37">
        <v>273.81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-2484.01</v>
      </c>
    </row>
    <row r="8" customFormat="1" ht="15" customHeight="1" spans="1:18">
      <c r="A8" s="36" t="s">
        <v>70</v>
      </c>
      <c r="B8" s="36"/>
      <c r="C8" s="36"/>
      <c r="D8" s="36"/>
      <c r="E8" s="36"/>
      <c r="F8" s="36"/>
      <c r="G8" s="36"/>
      <c r="H8" s="37">
        <f>1524.67+0</f>
        <v>1524.67</v>
      </c>
      <c r="I8" s="37">
        <v>-15204.12</v>
      </c>
      <c r="J8" s="37">
        <v>0</v>
      </c>
      <c r="K8" s="37">
        <v>0</v>
      </c>
      <c r="L8" s="37">
        <v>273.81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-13405.64</v>
      </c>
    </row>
  </sheetData>
  <mergeCells count="24">
    <mergeCell ref="A1:R1"/>
    <mergeCell ref="A2:E2"/>
    <mergeCell ref="H2:J2"/>
    <mergeCell ref="M2:O2"/>
    <mergeCell ref="H3:Q3"/>
    <mergeCell ref="A8:G8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3:R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H14" sqref="H14"/>
    </sheetView>
  </sheetViews>
  <sheetFormatPr defaultColWidth="9" defaultRowHeight="13.5" outlineLevelRow="7"/>
  <cols>
    <col min="1" max="1" width="5.125" customWidth="1"/>
    <col min="2" max="2" width="10.9833333333333" customWidth="1"/>
    <col min="3" max="3" width="12.2" customWidth="1"/>
    <col min="4" max="4" width="5.125" customWidth="1"/>
    <col min="5" max="6" width="7.44166666666667" customWidth="1"/>
    <col min="7" max="7" width="7.56666666666667" customWidth="1"/>
    <col min="8" max="14" width="9.75833333333333" customWidth="1"/>
    <col min="15" max="16" width="8.94166666666667" customWidth="1"/>
    <col min="17" max="17" width="8" hidden="1"/>
    <col min="18" max="18" width="10.575" customWidth="1"/>
  </cols>
  <sheetData>
    <row r="1" ht="38.25" customHeight="1" spans="1:18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ht="15" customHeight="1" spans="1:18">
      <c r="A2" s="31" t="s">
        <v>1</v>
      </c>
      <c r="B2" s="31"/>
      <c r="C2" s="31"/>
      <c r="D2" s="31"/>
      <c r="E2" s="31"/>
      <c r="F2" s="32" t="s">
        <v>2</v>
      </c>
      <c r="G2" s="33"/>
      <c r="H2" s="34" t="s">
        <v>3</v>
      </c>
      <c r="I2" s="34"/>
      <c r="J2" s="34"/>
      <c r="K2" s="38"/>
      <c r="L2" s="33"/>
      <c r="M2" s="39"/>
      <c r="N2" s="39"/>
      <c r="O2" s="39"/>
      <c r="P2" s="38" t="s">
        <v>2</v>
      </c>
      <c r="Q2" s="38" t="s">
        <v>2</v>
      </c>
      <c r="R2" s="33" t="s">
        <v>4</v>
      </c>
    </row>
    <row r="3" ht="15" customHeight="1" spans="1:18">
      <c r="A3" s="35" t="s">
        <v>5</v>
      </c>
      <c r="B3" s="35" t="s">
        <v>6</v>
      </c>
      <c r="C3" s="35" t="s">
        <v>7</v>
      </c>
      <c r="D3" s="35" t="s">
        <v>8</v>
      </c>
      <c r="E3" s="35" t="s">
        <v>9</v>
      </c>
      <c r="F3" s="35" t="s">
        <v>10</v>
      </c>
      <c r="G3" s="35" t="s">
        <v>11</v>
      </c>
      <c r="H3" s="35" t="s">
        <v>12</v>
      </c>
      <c r="I3" s="35"/>
      <c r="J3" s="35"/>
      <c r="K3" s="35"/>
      <c r="L3" s="35"/>
      <c r="M3" s="35"/>
      <c r="N3" s="35"/>
      <c r="O3" s="35"/>
      <c r="P3" s="35"/>
      <c r="Q3" s="35"/>
      <c r="R3" s="35" t="s">
        <v>13</v>
      </c>
    </row>
    <row r="4" ht="15" customHeight="1" spans="1:18">
      <c r="A4" s="35"/>
      <c r="B4" s="35"/>
      <c r="C4" s="35"/>
      <c r="D4" s="35"/>
      <c r="E4" s="35"/>
      <c r="F4" s="35"/>
      <c r="G4" s="35"/>
      <c r="H4" s="35" t="s">
        <v>14</v>
      </c>
      <c r="I4" s="35" t="s">
        <v>15</v>
      </c>
      <c r="J4" s="35" t="s">
        <v>16</v>
      </c>
      <c r="K4" s="35" t="s">
        <v>17</v>
      </c>
      <c r="L4" s="35" t="s">
        <v>18</v>
      </c>
      <c r="M4" s="35" t="s">
        <v>19</v>
      </c>
      <c r="N4" s="35" t="s">
        <v>20</v>
      </c>
      <c r="O4" s="35" t="s">
        <v>21</v>
      </c>
      <c r="P4" s="35" t="s">
        <v>22</v>
      </c>
      <c r="Q4" s="35" t="s">
        <v>23</v>
      </c>
      <c r="R4" s="35"/>
    </row>
    <row r="5" ht="15" customHeight="1" spans="1:18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ht="23" customHeight="1" spans="1:18">
      <c r="A6" s="36">
        <v>1</v>
      </c>
      <c r="B6" s="36" t="s">
        <v>40</v>
      </c>
      <c r="C6" s="36" t="s">
        <v>41</v>
      </c>
      <c r="D6" s="36" t="s">
        <v>26</v>
      </c>
      <c r="E6" s="36" t="s">
        <v>71</v>
      </c>
      <c r="F6" s="36" t="s">
        <v>28</v>
      </c>
      <c r="G6" s="36" t="s">
        <v>29</v>
      </c>
      <c r="H6" s="37">
        <f>2883.64+0</f>
        <v>2883.64</v>
      </c>
      <c r="I6" s="37">
        <v>38750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41633.64</v>
      </c>
    </row>
    <row r="7" ht="15" customHeight="1" spans="1:18">
      <c r="A7" s="36" t="s">
        <v>72</v>
      </c>
      <c r="B7" s="36"/>
      <c r="C7" s="36"/>
      <c r="D7" s="36"/>
      <c r="E7" s="36"/>
      <c r="F7" s="36"/>
      <c r="G7" s="36"/>
      <c r="H7" s="37">
        <f>2883.64+0</f>
        <v>2883.64</v>
      </c>
      <c r="I7" s="37">
        <v>38750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41633.64</v>
      </c>
    </row>
    <row r="8" ht="15" customHeight="1" spans="1:18">
      <c r="A8" s="36"/>
      <c r="B8" s="36"/>
      <c r="C8" s="36"/>
      <c r="D8" s="36"/>
      <c r="E8" s="36"/>
      <c r="F8" s="36"/>
      <c r="G8" s="36"/>
      <c r="H8" s="37">
        <f t="shared" ref="H8:R8" si="0">SUM(H6)</f>
        <v>2883.64</v>
      </c>
      <c r="I8" s="37">
        <f t="shared" si="0"/>
        <v>38750</v>
      </c>
      <c r="J8" s="37">
        <f t="shared" si="0"/>
        <v>0</v>
      </c>
      <c r="K8" s="37">
        <f t="shared" si="0"/>
        <v>0</v>
      </c>
      <c r="L8" s="37">
        <f t="shared" si="0"/>
        <v>0</v>
      </c>
      <c r="M8" s="37">
        <f t="shared" si="0"/>
        <v>0</v>
      </c>
      <c r="N8" s="37">
        <f t="shared" si="0"/>
        <v>0</v>
      </c>
      <c r="O8" s="37">
        <f t="shared" si="0"/>
        <v>0</v>
      </c>
      <c r="P8" s="37">
        <f t="shared" si="0"/>
        <v>0</v>
      </c>
      <c r="Q8" s="37">
        <f t="shared" si="0"/>
        <v>0</v>
      </c>
      <c r="R8" s="37">
        <f t="shared" si="0"/>
        <v>41633.64</v>
      </c>
    </row>
  </sheetData>
  <mergeCells count="25">
    <mergeCell ref="A1:R1"/>
    <mergeCell ref="A2:E2"/>
    <mergeCell ref="H2:J2"/>
    <mergeCell ref="M2:O2"/>
    <mergeCell ref="H3:Q3"/>
    <mergeCell ref="A7:G7"/>
    <mergeCell ref="A8:G8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3:R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C11" sqref="C11"/>
    </sheetView>
  </sheetViews>
  <sheetFormatPr defaultColWidth="8.8" defaultRowHeight="14.25"/>
  <cols>
    <col min="1" max="1" width="4" style="1" customWidth="1"/>
    <col min="2" max="2" width="13.6333333333333" style="1" customWidth="1"/>
    <col min="3" max="3" width="19.5" style="1" customWidth="1"/>
    <col min="4" max="4" width="6" style="1" customWidth="1"/>
    <col min="5" max="5" width="8.38333333333333" style="1" customWidth="1"/>
    <col min="6" max="6" width="5.5" style="1" customWidth="1"/>
    <col min="7" max="19" width="9" style="1" customWidth="1"/>
    <col min="20" max="20" width="8.88333333333333" style="1" customWidth="1"/>
    <col min="21" max="16384" width="8.8" style="1"/>
  </cols>
  <sheetData>
    <row r="1" s="1" customFormat="1" ht="37.05" customHeight="1" spans="1:20">
      <c r="A1" s="5" t="s">
        <v>73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21" customHeight="1" spans="1:19">
      <c r="A2" s="6" t="s">
        <v>1</v>
      </c>
      <c r="B2" s="6"/>
      <c r="C2" s="6"/>
      <c r="D2" s="6"/>
      <c r="E2" s="6"/>
      <c r="F2" s="6"/>
      <c r="H2" s="7" t="s">
        <v>74</v>
      </c>
      <c r="I2" s="7"/>
      <c r="J2" s="7"/>
      <c r="K2" s="7"/>
      <c r="L2" s="6"/>
      <c r="M2" s="6"/>
      <c r="N2" s="6"/>
      <c r="O2" s="20"/>
      <c r="P2" s="6"/>
      <c r="Q2" s="6"/>
      <c r="R2" s="26" t="s">
        <v>4</v>
      </c>
      <c r="S2" s="27"/>
    </row>
    <row r="3" s="2" customFormat="1" ht="33" customHeight="1" spans="1:20">
      <c r="A3" s="8" t="s">
        <v>5</v>
      </c>
      <c r="B3" s="8" t="s">
        <v>75</v>
      </c>
      <c r="C3" s="8" t="s">
        <v>76</v>
      </c>
      <c r="D3" s="8" t="s">
        <v>77</v>
      </c>
      <c r="E3" s="8" t="s">
        <v>78</v>
      </c>
      <c r="F3" s="8" t="s">
        <v>9</v>
      </c>
      <c r="G3" s="8" t="s">
        <v>79</v>
      </c>
      <c r="H3" s="8"/>
      <c r="I3" s="8"/>
      <c r="J3" s="8" t="s">
        <v>18</v>
      </c>
      <c r="K3" s="8"/>
      <c r="L3" s="8"/>
      <c r="M3" s="8" t="s">
        <v>80</v>
      </c>
      <c r="N3" s="8" t="s">
        <v>81</v>
      </c>
      <c r="O3" s="8" t="s">
        <v>82</v>
      </c>
      <c r="P3" s="21" t="s">
        <v>83</v>
      </c>
      <c r="Q3" s="8" t="s">
        <v>21</v>
      </c>
      <c r="R3" s="8" t="s">
        <v>84</v>
      </c>
      <c r="S3" s="21" t="s">
        <v>22</v>
      </c>
      <c r="T3" s="8" t="s">
        <v>85</v>
      </c>
    </row>
    <row r="4" s="3" customFormat="1" ht="60" customHeight="1" spans="1:20">
      <c r="A4" s="8"/>
      <c r="B4" s="8"/>
      <c r="C4" s="8"/>
      <c r="D4" s="8"/>
      <c r="E4" s="8"/>
      <c r="F4" s="8"/>
      <c r="G4" s="8" t="s">
        <v>14</v>
      </c>
      <c r="H4" s="8" t="s">
        <v>86</v>
      </c>
      <c r="I4" s="8" t="s">
        <v>87</v>
      </c>
      <c r="J4" s="8" t="s">
        <v>14</v>
      </c>
      <c r="K4" s="8" t="s">
        <v>86</v>
      </c>
      <c r="L4" s="8" t="s">
        <v>87</v>
      </c>
      <c r="M4" s="8"/>
      <c r="N4" s="21"/>
      <c r="O4" s="8"/>
      <c r="P4" s="22"/>
      <c r="Q4" s="8"/>
      <c r="R4" s="8"/>
      <c r="S4" s="22"/>
      <c r="T4" s="8"/>
    </row>
    <row r="5" s="4" customFormat="1" ht="34" customHeight="1" spans="1:20">
      <c r="A5" s="9" t="s">
        <v>88</v>
      </c>
      <c r="B5" s="9" t="s">
        <v>30</v>
      </c>
      <c r="C5" s="9" t="s">
        <v>31</v>
      </c>
      <c r="D5" s="9" t="s">
        <v>89</v>
      </c>
      <c r="E5" s="9" t="s">
        <v>90</v>
      </c>
      <c r="F5" s="9" t="s">
        <v>32</v>
      </c>
      <c r="G5" s="10">
        <v>2009.08</v>
      </c>
      <c r="H5" s="10">
        <v>6304.34</v>
      </c>
      <c r="I5" s="23">
        <f>SUM(H5+G5)</f>
        <v>8313.42</v>
      </c>
      <c r="J5" s="23">
        <v>0</v>
      </c>
      <c r="K5" s="23">
        <v>353.72</v>
      </c>
      <c r="L5" s="23">
        <f>SUM(K5+J5)</f>
        <v>353.72</v>
      </c>
      <c r="M5" s="10">
        <v>0</v>
      </c>
      <c r="N5" s="23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8667.14</v>
      </c>
    </row>
    <row r="6" s="4" customFormat="1" ht="34" customHeight="1" spans="1:20">
      <c r="A6" s="9" t="s">
        <v>91</v>
      </c>
      <c r="B6" s="9" t="s">
        <v>65</v>
      </c>
      <c r="C6" s="9" t="s">
        <v>66</v>
      </c>
      <c r="D6" s="9" t="s">
        <v>89</v>
      </c>
      <c r="E6" s="9" t="s">
        <v>90</v>
      </c>
      <c r="F6" s="9" t="s">
        <v>32</v>
      </c>
      <c r="G6" s="10">
        <v>3851.61</v>
      </c>
      <c r="H6" s="10">
        <v>15957.79</v>
      </c>
      <c r="I6" s="23">
        <f>SUM(H6+G6)</f>
        <v>19809.4</v>
      </c>
      <c r="J6" s="23">
        <v>0</v>
      </c>
      <c r="K6" s="23">
        <v>836.13</v>
      </c>
      <c r="L6" s="23">
        <f>SUM(K6+J6)</f>
        <v>836.13</v>
      </c>
      <c r="M6" s="10">
        <v>69.03</v>
      </c>
      <c r="N6" s="23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20714.56</v>
      </c>
    </row>
    <row r="7" s="1" customFormat="1" ht="23" customHeight="1" spans="1:20">
      <c r="A7" s="9" t="s">
        <v>85</v>
      </c>
      <c r="B7" s="9"/>
      <c r="C7" s="9"/>
      <c r="D7" s="9"/>
      <c r="E7" s="9"/>
      <c r="F7" s="9"/>
      <c r="G7" s="10">
        <f t="shared" ref="G7:T7" si="0">SUM(G5:G6)</f>
        <v>5860.69</v>
      </c>
      <c r="H7" s="10">
        <f t="shared" si="0"/>
        <v>22262.13</v>
      </c>
      <c r="I7" s="23">
        <f t="shared" si="0"/>
        <v>28122.82</v>
      </c>
      <c r="J7" s="23">
        <f t="shared" si="0"/>
        <v>0</v>
      </c>
      <c r="K7" s="23">
        <f t="shared" si="0"/>
        <v>1189.85</v>
      </c>
      <c r="L7" s="23">
        <f t="shared" si="0"/>
        <v>1189.85</v>
      </c>
      <c r="M7" s="10">
        <f t="shared" si="0"/>
        <v>69.03</v>
      </c>
      <c r="N7" s="23">
        <f t="shared" si="0"/>
        <v>0</v>
      </c>
      <c r="O7" s="23">
        <f t="shared" si="0"/>
        <v>0</v>
      </c>
      <c r="P7" s="23">
        <f t="shared" si="0"/>
        <v>0</v>
      </c>
      <c r="Q7" s="23">
        <f t="shared" si="0"/>
        <v>0</v>
      </c>
      <c r="R7" s="23">
        <f t="shared" si="0"/>
        <v>0</v>
      </c>
      <c r="S7" s="23">
        <f t="shared" si="0"/>
        <v>0</v>
      </c>
      <c r="T7" s="23">
        <f t="shared" si="0"/>
        <v>29381.7</v>
      </c>
    </row>
    <row r="8" s="1" customFormat="1" ht="15.6" customHeight="1"/>
    <row r="9" s="1" customFormat="1" ht="15.6" customHeight="1" spans="19:20">
      <c r="S9" s="18"/>
      <c r="T9" s="29"/>
    </row>
  </sheetData>
  <mergeCells count="19">
    <mergeCell ref="A1:T1"/>
    <mergeCell ref="H2:K2"/>
    <mergeCell ref="G3:I3"/>
    <mergeCell ref="J3:L3"/>
    <mergeCell ref="A7:F7"/>
    <mergeCell ref="A3:A4"/>
    <mergeCell ref="B3:B4"/>
    <mergeCell ref="C3:C4"/>
    <mergeCell ref="D3:D4"/>
    <mergeCell ref="E3:E4"/>
    <mergeCell ref="F3:F4"/>
    <mergeCell ref="M3:M4"/>
    <mergeCell ref="N3:N4"/>
    <mergeCell ref="O3:O4"/>
    <mergeCell ref="P3:P4"/>
    <mergeCell ref="Q3:Q4"/>
    <mergeCell ref="R3:R4"/>
    <mergeCell ref="S3:S4"/>
    <mergeCell ref="T3:T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G7" sqref="G7"/>
    </sheetView>
  </sheetViews>
  <sheetFormatPr defaultColWidth="8.8" defaultRowHeight="14.25"/>
  <cols>
    <col min="1" max="1" width="4" style="1" customWidth="1"/>
    <col min="2" max="2" width="13.6333333333333" style="1" customWidth="1"/>
    <col min="3" max="3" width="19.5" style="1" customWidth="1"/>
    <col min="4" max="4" width="6" style="1" customWidth="1"/>
    <col min="5" max="5" width="8.38333333333333" style="1" customWidth="1"/>
    <col min="6" max="6" width="5.5" style="1" customWidth="1"/>
    <col min="7" max="19" width="9" style="1" customWidth="1"/>
    <col min="20" max="20" width="8.88333333333333" style="1" customWidth="1"/>
    <col min="21" max="16384" width="8.8" style="1"/>
  </cols>
  <sheetData>
    <row r="1" s="1" customFormat="1" ht="37.05" customHeight="1" spans="1:20">
      <c r="A1" s="5" t="s">
        <v>73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21" customHeight="1" spans="1:19">
      <c r="A2" s="6" t="s">
        <v>1</v>
      </c>
      <c r="B2" s="6"/>
      <c r="C2" s="6"/>
      <c r="D2" s="6"/>
      <c r="E2" s="6"/>
      <c r="F2" s="6"/>
      <c r="H2" s="7" t="s">
        <v>74</v>
      </c>
      <c r="I2" s="7"/>
      <c r="J2" s="7"/>
      <c r="K2" s="7"/>
      <c r="L2" s="6"/>
      <c r="M2" s="6"/>
      <c r="N2" s="6"/>
      <c r="O2" s="20"/>
      <c r="P2" s="6"/>
      <c r="Q2" s="6"/>
      <c r="R2" s="26" t="s">
        <v>4</v>
      </c>
      <c r="S2" s="27"/>
    </row>
    <row r="3" s="2" customFormat="1" ht="33" customHeight="1" spans="1:20">
      <c r="A3" s="8" t="s">
        <v>5</v>
      </c>
      <c r="B3" s="8" t="s">
        <v>75</v>
      </c>
      <c r="C3" s="8" t="s">
        <v>76</v>
      </c>
      <c r="D3" s="8" t="s">
        <v>77</v>
      </c>
      <c r="E3" s="8" t="s">
        <v>78</v>
      </c>
      <c r="F3" s="8" t="s">
        <v>9</v>
      </c>
      <c r="G3" s="8" t="s">
        <v>79</v>
      </c>
      <c r="H3" s="8"/>
      <c r="I3" s="8"/>
      <c r="J3" s="8" t="s">
        <v>18</v>
      </c>
      <c r="K3" s="8"/>
      <c r="L3" s="8"/>
      <c r="M3" s="8" t="s">
        <v>80</v>
      </c>
      <c r="N3" s="8" t="s">
        <v>81</v>
      </c>
      <c r="O3" s="8" t="s">
        <v>82</v>
      </c>
      <c r="P3" s="21" t="s">
        <v>83</v>
      </c>
      <c r="Q3" s="8" t="s">
        <v>21</v>
      </c>
      <c r="R3" s="8" t="s">
        <v>84</v>
      </c>
      <c r="S3" s="21" t="s">
        <v>22</v>
      </c>
      <c r="T3" s="8" t="s">
        <v>85</v>
      </c>
    </row>
    <row r="4" s="3" customFormat="1" ht="60" customHeight="1" spans="1:20">
      <c r="A4" s="8"/>
      <c r="B4" s="8"/>
      <c r="C4" s="8"/>
      <c r="D4" s="8"/>
      <c r="E4" s="8"/>
      <c r="F4" s="8"/>
      <c r="G4" s="8" t="s">
        <v>14</v>
      </c>
      <c r="H4" s="8" t="s">
        <v>86</v>
      </c>
      <c r="I4" s="8" t="s">
        <v>87</v>
      </c>
      <c r="J4" s="8" t="s">
        <v>14</v>
      </c>
      <c r="K4" s="8" t="s">
        <v>86</v>
      </c>
      <c r="L4" s="8" t="s">
        <v>87</v>
      </c>
      <c r="M4" s="8"/>
      <c r="N4" s="21"/>
      <c r="O4" s="8"/>
      <c r="P4" s="22"/>
      <c r="Q4" s="8"/>
      <c r="R4" s="8"/>
      <c r="S4" s="22"/>
      <c r="T4" s="8"/>
    </row>
    <row r="5" s="4" customFormat="1" ht="34" customHeight="1" spans="1:20">
      <c r="A5" s="9" t="s">
        <v>88</v>
      </c>
      <c r="B5" s="9" t="s">
        <v>24</v>
      </c>
      <c r="C5" s="9" t="s">
        <v>25</v>
      </c>
      <c r="D5" s="9" t="s">
        <v>89</v>
      </c>
      <c r="E5" s="9" t="s">
        <v>90</v>
      </c>
      <c r="F5" s="9" t="s">
        <v>27</v>
      </c>
      <c r="G5" s="10">
        <v>1092.59</v>
      </c>
      <c r="H5" s="10">
        <v>1631.87</v>
      </c>
      <c r="I5" s="23">
        <f t="shared" ref="I5:I13" si="0">SUM(H5+G5)</f>
        <v>2724.46</v>
      </c>
      <c r="J5" s="23">
        <v>0</v>
      </c>
      <c r="K5" s="23">
        <v>0</v>
      </c>
      <c r="L5" s="23">
        <f t="shared" ref="L5:L13" si="1">SUM(K5+J5)</f>
        <v>0</v>
      </c>
      <c r="M5" s="10">
        <v>0</v>
      </c>
      <c r="N5" s="23">
        <v>0</v>
      </c>
      <c r="O5" s="10">
        <v>51.86</v>
      </c>
      <c r="P5" s="10">
        <v>0</v>
      </c>
      <c r="Q5" s="10">
        <v>0</v>
      </c>
      <c r="R5" s="10">
        <v>0</v>
      </c>
      <c r="S5" s="10">
        <v>0</v>
      </c>
      <c r="T5" s="10">
        <v>2776.32</v>
      </c>
    </row>
    <row r="6" s="4" customFormat="1" ht="34" customHeight="1" spans="1:20">
      <c r="A6" s="9" t="s">
        <v>91</v>
      </c>
      <c r="B6" s="9" t="s">
        <v>30</v>
      </c>
      <c r="C6" s="9" t="s">
        <v>31</v>
      </c>
      <c r="D6" s="9" t="s">
        <v>89</v>
      </c>
      <c r="E6" s="9" t="s">
        <v>90</v>
      </c>
      <c r="F6" s="9" t="s">
        <v>27</v>
      </c>
      <c r="G6" s="10">
        <v>14533.16</v>
      </c>
      <c r="H6" s="10">
        <v>11826.74</v>
      </c>
      <c r="I6" s="23">
        <f t="shared" si="0"/>
        <v>26359.9</v>
      </c>
      <c r="J6" s="23">
        <v>0</v>
      </c>
      <c r="K6" s="23">
        <v>482.16</v>
      </c>
      <c r="L6" s="23">
        <f t="shared" si="1"/>
        <v>482.16</v>
      </c>
      <c r="M6" s="10">
        <v>0</v>
      </c>
      <c r="N6" s="23">
        <v>0</v>
      </c>
      <c r="O6" s="10">
        <v>18.4</v>
      </c>
      <c r="P6" s="10">
        <v>20</v>
      </c>
      <c r="Q6" s="10">
        <v>0</v>
      </c>
      <c r="R6" s="10">
        <v>0</v>
      </c>
      <c r="S6" s="10">
        <v>0</v>
      </c>
      <c r="T6" s="10">
        <v>26840.46</v>
      </c>
    </row>
    <row r="7" s="1" customFormat="1" ht="34" customHeight="1" spans="1:20">
      <c r="A7" s="9" t="s">
        <v>92</v>
      </c>
      <c r="B7" s="9" t="s">
        <v>34</v>
      </c>
      <c r="C7" s="9" t="s">
        <v>35</v>
      </c>
      <c r="D7" s="9" t="s">
        <v>89</v>
      </c>
      <c r="E7" s="9" t="s">
        <v>90</v>
      </c>
      <c r="F7" s="9" t="s">
        <v>27</v>
      </c>
      <c r="G7" s="10">
        <v>2272.09</v>
      </c>
      <c r="H7" s="10">
        <v>1987.88</v>
      </c>
      <c r="I7" s="23">
        <f t="shared" si="0"/>
        <v>4259.97</v>
      </c>
      <c r="J7" s="23">
        <v>0</v>
      </c>
      <c r="K7" s="23">
        <v>0</v>
      </c>
      <c r="L7" s="23">
        <f t="shared" si="1"/>
        <v>0</v>
      </c>
      <c r="M7" s="10">
        <v>0</v>
      </c>
      <c r="N7" s="23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4259.97</v>
      </c>
    </row>
    <row r="8" s="1" customFormat="1" ht="34" customHeight="1" spans="1:20">
      <c r="A8" s="9" t="s">
        <v>93</v>
      </c>
      <c r="B8" s="9" t="s">
        <v>45</v>
      </c>
      <c r="C8" s="9" t="s">
        <v>46</v>
      </c>
      <c r="D8" s="9" t="s">
        <v>89</v>
      </c>
      <c r="E8" s="9" t="s">
        <v>90</v>
      </c>
      <c r="F8" s="9" t="s">
        <v>27</v>
      </c>
      <c r="G8" s="10">
        <v>1512.42</v>
      </c>
      <c r="H8" s="10">
        <v>1413.51</v>
      </c>
      <c r="I8" s="23">
        <f t="shared" si="0"/>
        <v>2925.93</v>
      </c>
      <c r="J8" s="23">
        <v>0</v>
      </c>
      <c r="K8" s="23">
        <v>82.53</v>
      </c>
      <c r="L8" s="23">
        <f t="shared" si="1"/>
        <v>82.53</v>
      </c>
      <c r="M8" s="10">
        <v>0</v>
      </c>
      <c r="N8" s="23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3008.46</v>
      </c>
    </row>
    <row r="9" s="1" customFormat="1" ht="34" customHeight="1" spans="1:20">
      <c r="A9" s="9" t="s">
        <v>94</v>
      </c>
      <c r="B9" s="9" t="s">
        <v>47</v>
      </c>
      <c r="C9" s="9" t="s">
        <v>48</v>
      </c>
      <c r="D9" s="9" t="s">
        <v>89</v>
      </c>
      <c r="E9" s="9" t="s">
        <v>90</v>
      </c>
      <c r="F9" s="9" t="s">
        <v>27</v>
      </c>
      <c r="G9" s="10">
        <v>21586.68</v>
      </c>
      <c r="H9" s="10">
        <v>12262</v>
      </c>
      <c r="I9" s="23">
        <f t="shared" si="0"/>
        <v>33848.68</v>
      </c>
      <c r="J9" s="23">
        <v>0</v>
      </c>
      <c r="K9" s="23">
        <v>0</v>
      </c>
      <c r="L9" s="23">
        <f t="shared" si="1"/>
        <v>0</v>
      </c>
      <c r="M9" s="10">
        <v>0</v>
      </c>
      <c r="N9" s="23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33848.68</v>
      </c>
    </row>
    <row r="10" s="1" customFormat="1" ht="34" customHeight="1" spans="1:20">
      <c r="A10" s="9" t="s">
        <v>95</v>
      </c>
      <c r="B10" s="9" t="s">
        <v>59</v>
      </c>
      <c r="C10" s="9" t="s">
        <v>60</v>
      </c>
      <c r="D10" s="9" t="s">
        <v>89</v>
      </c>
      <c r="E10" s="9" t="s">
        <v>90</v>
      </c>
      <c r="F10" s="9" t="s">
        <v>27</v>
      </c>
      <c r="G10" s="10">
        <v>441.46</v>
      </c>
      <c r="H10" s="10">
        <v>585.26</v>
      </c>
      <c r="I10" s="23">
        <f t="shared" si="0"/>
        <v>1026.72</v>
      </c>
      <c r="J10" s="23">
        <v>0</v>
      </c>
      <c r="K10" s="23">
        <v>0</v>
      </c>
      <c r="L10" s="23">
        <f t="shared" si="1"/>
        <v>0</v>
      </c>
      <c r="M10" s="10">
        <v>0</v>
      </c>
      <c r="N10" s="23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1026.72</v>
      </c>
    </row>
    <row r="11" s="1" customFormat="1" ht="34" customHeight="1" spans="1:20">
      <c r="A11" s="9" t="s">
        <v>96</v>
      </c>
      <c r="B11" s="9" t="s">
        <v>63</v>
      </c>
      <c r="C11" s="9" t="s">
        <v>64</v>
      </c>
      <c r="D11" s="9" t="s">
        <v>89</v>
      </c>
      <c r="E11" s="9" t="s">
        <v>90</v>
      </c>
      <c r="F11" s="9" t="s">
        <v>27</v>
      </c>
      <c r="G11" s="10">
        <v>3176.62</v>
      </c>
      <c r="H11" s="10">
        <v>2850.56</v>
      </c>
      <c r="I11" s="23">
        <f t="shared" si="0"/>
        <v>6027.18</v>
      </c>
      <c r="J11" s="23">
        <v>0</v>
      </c>
      <c r="K11" s="23">
        <v>0</v>
      </c>
      <c r="L11" s="23">
        <f t="shared" si="1"/>
        <v>0</v>
      </c>
      <c r="M11" s="10">
        <v>0</v>
      </c>
      <c r="N11" s="23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6027.18</v>
      </c>
    </row>
    <row r="12" s="1" customFormat="1" ht="34" customHeight="1" spans="1:20">
      <c r="A12" s="9" t="s">
        <v>97</v>
      </c>
      <c r="B12" s="9" t="s">
        <v>65</v>
      </c>
      <c r="C12" s="9" t="s">
        <v>66</v>
      </c>
      <c r="D12" s="9" t="s">
        <v>89</v>
      </c>
      <c r="E12" s="9" t="s">
        <v>90</v>
      </c>
      <c r="F12" s="9" t="s">
        <v>27</v>
      </c>
      <c r="G12" s="10">
        <v>27876.41</v>
      </c>
      <c r="H12" s="10">
        <v>20518.35</v>
      </c>
      <c r="I12" s="23">
        <f t="shared" si="0"/>
        <v>48394.76</v>
      </c>
      <c r="J12" s="23">
        <v>0</v>
      </c>
      <c r="K12" s="23">
        <v>555.84</v>
      </c>
      <c r="L12" s="23">
        <f t="shared" si="1"/>
        <v>555.84</v>
      </c>
      <c r="M12" s="10">
        <v>22.72</v>
      </c>
      <c r="N12" s="23">
        <v>0</v>
      </c>
      <c r="O12" s="10">
        <v>110.82</v>
      </c>
      <c r="P12" s="10">
        <v>626</v>
      </c>
      <c r="Q12" s="10">
        <v>0</v>
      </c>
      <c r="R12" s="10">
        <v>0</v>
      </c>
      <c r="S12" s="10">
        <v>0</v>
      </c>
      <c r="T12" s="10">
        <v>48458.14</v>
      </c>
    </row>
    <row r="13" s="1" customFormat="1" ht="34" customHeight="1" spans="1:20">
      <c r="A13" s="9" t="s">
        <v>98</v>
      </c>
      <c r="B13" s="9" t="s">
        <v>67</v>
      </c>
      <c r="C13" s="9" t="s">
        <v>68</v>
      </c>
      <c r="D13" s="9" t="s">
        <v>89</v>
      </c>
      <c r="E13" s="9" t="s">
        <v>90</v>
      </c>
      <c r="F13" s="9" t="s">
        <v>27</v>
      </c>
      <c r="G13" s="10">
        <v>2474.95</v>
      </c>
      <c r="H13" s="10">
        <v>1016.08</v>
      </c>
      <c r="I13" s="23">
        <f t="shared" si="0"/>
        <v>3491.03</v>
      </c>
      <c r="J13" s="23">
        <v>0</v>
      </c>
      <c r="K13" s="23">
        <v>40.26</v>
      </c>
      <c r="L13" s="23">
        <f t="shared" si="1"/>
        <v>40.26</v>
      </c>
      <c r="M13" s="10">
        <v>0</v>
      </c>
      <c r="N13" s="23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3531.29</v>
      </c>
    </row>
    <row r="14" s="1" customFormat="1" ht="23" customHeight="1" spans="1:20">
      <c r="A14" s="9" t="s">
        <v>85</v>
      </c>
      <c r="B14" s="9"/>
      <c r="C14" s="9"/>
      <c r="D14" s="9"/>
      <c r="E14" s="9"/>
      <c r="F14" s="9"/>
      <c r="G14" s="10">
        <f t="shared" ref="G14:T14" si="2">SUM(G5:G13)</f>
        <v>74966.38</v>
      </c>
      <c r="H14" s="10">
        <f t="shared" si="2"/>
        <v>54092.25</v>
      </c>
      <c r="I14" s="23">
        <f t="shared" si="2"/>
        <v>129058.63</v>
      </c>
      <c r="J14" s="23">
        <f t="shared" si="2"/>
        <v>0</v>
      </c>
      <c r="K14" s="23">
        <f t="shared" si="2"/>
        <v>1160.79</v>
      </c>
      <c r="L14" s="23">
        <f t="shared" si="2"/>
        <v>1160.79</v>
      </c>
      <c r="M14" s="10">
        <f t="shared" si="2"/>
        <v>22.72</v>
      </c>
      <c r="N14" s="23">
        <f t="shared" si="2"/>
        <v>0</v>
      </c>
      <c r="O14" s="23">
        <f t="shared" si="2"/>
        <v>181.08</v>
      </c>
      <c r="P14" s="23">
        <f t="shared" si="2"/>
        <v>646</v>
      </c>
      <c r="Q14" s="23">
        <f t="shared" si="2"/>
        <v>0</v>
      </c>
      <c r="R14" s="23">
        <f t="shared" si="2"/>
        <v>0</v>
      </c>
      <c r="S14" s="23">
        <f t="shared" si="2"/>
        <v>0</v>
      </c>
      <c r="T14" s="23">
        <f t="shared" si="2"/>
        <v>129777.22</v>
      </c>
    </row>
  </sheetData>
  <mergeCells count="19">
    <mergeCell ref="A1:T1"/>
    <mergeCell ref="H2:K2"/>
    <mergeCell ref="G3:I3"/>
    <mergeCell ref="J3:L3"/>
    <mergeCell ref="A14:F14"/>
    <mergeCell ref="A3:A4"/>
    <mergeCell ref="B3:B4"/>
    <mergeCell ref="C3:C4"/>
    <mergeCell ref="D3:D4"/>
    <mergeCell ref="E3:E4"/>
    <mergeCell ref="F3:F4"/>
    <mergeCell ref="M3:M4"/>
    <mergeCell ref="N3:N4"/>
    <mergeCell ref="O3:O4"/>
    <mergeCell ref="P3:P4"/>
    <mergeCell ref="Q3:Q4"/>
    <mergeCell ref="R3:R4"/>
    <mergeCell ref="S3:S4"/>
    <mergeCell ref="T3:T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J14" sqref="J14"/>
    </sheetView>
  </sheetViews>
  <sheetFormatPr defaultColWidth="8.8" defaultRowHeight="14.25"/>
  <cols>
    <col min="1" max="1" width="4" style="1" customWidth="1"/>
    <col min="2" max="2" width="13.6333333333333" style="1" customWidth="1"/>
    <col min="3" max="3" width="24.25" style="1" customWidth="1"/>
    <col min="4" max="4" width="6" style="1" customWidth="1"/>
    <col min="5" max="5" width="8.38333333333333" style="1" customWidth="1"/>
    <col min="6" max="6" width="5.5" style="1" customWidth="1"/>
    <col min="7" max="19" width="9" style="1" customWidth="1"/>
    <col min="20" max="20" width="9.36666666666667" style="1" customWidth="1"/>
    <col min="21" max="16384" width="8.8" style="1"/>
  </cols>
  <sheetData>
    <row r="1" s="1" customFormat="1" ht="37.05" customHeight="1" spans="1:20">
      <c r="A1" s="5" t="s">
        <v>73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21" customHeight="1" spans="1:19">
      <c r="A2" s="6" t="s">
        <v>1</v>
      </c>
      <c r="B2" s="6"/>
      <c r="C2" s="6"/>
      <c r="D2" s="6"/>
      <c r="E2" s="6"/>
      <c r="F2" s="6"/>
      <c r="H2" s="7" t="s">
        <v>99</v>
      </c>
      <c r="I2" s="7"/>
      <c r="J2" s="7"/>
      <c r="K2" s="7"/>
      <c r="L2" s="6"/>
      <c r="M2" s="6"/>
      <c r="N2" s="6"/>
      <c r="O2" s="20"/>
      <c r="P2" s="6"/>
      <c r="Q2" s="6"/>
      <c r="R2" s="26" t="s">
        <v>4</v>
      </c>
      <c r="S2" s="27"/>
    </row>
    <row r="3" s="2" customFormat="1" ht="33" customHeight="1" spans="1:20">
      <c r="A3" s="8" t="s">
        <v>5</v>
      </c>
      <c r="B3" s="8" t="s">
        <v>75</v>
      </c>
      <c r="C3" s="8" t="s">
        <v>76</v>
      </c>
      <c r="D3" s="8" t="s">
        <v>77</v>
      </c>
      <c r="E3" s="8" t="s">
        <v>78</v>
      </c>
      <c r="F3" s="8" t="s">
        <v>9</v>
      </c>
      <c r="G3" s="8" t="s">
        <v>79</v>
      </c>
      <c r="H3" s="8"/>
      <c r="I3" s="8"/>
      <c r="J3" s="8" t="s">
        <v>18</v>
      </c>
      <c r="K3" s="8"/>
      <c r="L3" s="8"/>
      <c r="M3" s="8" t="s">
        <v>100</v>
      </c>
      <c r="N3" s="8" t="s">
        <v>81</v>
      </c>
      <c r="O3" s="8" t="s">
        <v>82</v>
      </c>
      <c r="P3" s="21" t="s">
        <v>83</v>
      </c>
      <c r="Q3" s="8" t="s">
        <v>21</v>
      </c>
      <c r="R3" s="8" t="s">
        <v>84</v>
      </c>
      <c r="S3" s="21" t="s">
        <v>22</v>
      </c>
      <c r="T3" s="8" t="s">
        <v>85</v>
      </c>
    </row>
    <row r="4" s="3" customFormat="1" ht="60" customHeight="1" spans="1:20">
      <c r="A4" s="8"/>
      <c r="B4" s="8"/>
      <c r="C4" s="8"/>
      <c r="D4" s="8"/>
      <c r="E4" s="8"/>
      <c r="F4" s="8"/>
      <c r="G4" s="8" t="s">
        <v>14</v>
      </c>
      <c r="H4" s="8" t="s">
        <v>86</v>
      </c>
      <c r="I4" s="8" t="s">
        <v>87</v>
      </c>
      <c r="J4" s="8" t="s">
        <v>14</v>
      </c>
      <c r="K4" s="8" t="s">
        <v>86</v>
      </c>
      <c r="L4" s="8" t="s">
        <v>87</v>
      </c>
      <c r="M4" s="8"/>
      <c r="N4" s="21"/>
      <c r="O4" s="8"/>
      <c r="P4" s="22"/>
      <c r="Q4" s="8"/>
      <c r="R4" s="8"/>
      <c r="S4" s="22"/>
      <c r="T4" s="8"/>
    </row>
    <row r="5" s="4" customFormat="1" ht="34" customHeight="1" spans="1:20">
      <c r="A5" s="9" t="s">
        <v>88</v>
      </c>
      <c r="B5" s="9" t="s">
        <v>51</v>
      </c>
      <c r="C5" s="9" t="s">
        <v>52</v>
      </c>
      <c r="D5" s="9" t="s">
        <v>101</v>
      </c>
      <c r="E5" s="9" t="s">
        <v>90</v>
      </c>
      <c r="F5" s="9" t="s">
        <v>102</v>
      </c>
      <c r="G5" s="10">
        <v>0</v>
      </c>
      <c r="H5" s="10">
        <v>163.2</v>
      </c>
      <c r="I5" s="23">
        <f>SUM(H5+G5)</f>
        <v>163.2</v>
      </c>
      <c r="J5" s="23">
        <v>0</v>
      </c>
      <c r="K5" s="23">
        <v>0</v>
      </c>
      <c r="L5" s="23">
        <f>SUM(K5+J5)</f>
        <v>0</v>
      </c>
      <c r="M5" s="10">
        <v>0</v>
      </c>
      <c r="N5" s="23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163.2</v>
      </c>
    </row>
    <row r="6" s="4" customFormat="1" ht="23" customHeight="1" spans="1:20">
      <c r="A6" s="9" t="s">
        <v>85</v>
      </c>
      <c r="B6" s="9"/>
      <c r="C6" s="9"/>
      <c r="D6" s="9"/>
      <c r="E6" s="9"/>
      <c r="F6" s="9"/>
      <c r="G6" s="10">
        <f t="shared" ref="G6:T6" si="0">SUM(G5)</f>
        <v>0</v>
      </c>
      <c r="H6" s="10">
        <f t="shared" si="0"/>
        <v>163.2</v>
      </c>
      <c r="I6" s="23">
        <f t="shared" si="0"/>
        <v>163.2</v>
      </c>
      <c r="J6" s="23">
        <f t="shared" si="0"/>
        <v>0</v>
      </c>
      <c r="K6" s="23">
        <f t="shared" si="0"/>
        <v>0</v>
      </c>
      <c r="L6" s="23">
        <f t="shared" si="0"/>
        <v>0</v>
      </c>
      <c r="M6" s="10">
        <f t="shared" si="0"/>
        <v>0</v>
      </c>
      <c r="N6" s="23">
        <f t="shared" si="0"/>
        <v>0</v>
      </c>
      <c r="O6" s="23">
        <f t="shared" si="0"/>
        <v>0</v>
      </c>
      <c r="P6" s="23">
        <f t="shared" si="0"/>
        <v>0</v>
      </c>
      <c r="Q6" s="23">
        <f t="shared" si="0"/>
        <v>0</v>
      </c>
      <c r="R6" s="23">
        <f t="shared" si="0"/>
        <v>0</v>
      </c>
      <c r="S6" s="23">
        <f t="shared" si="0"/>
        <v>0</v>
      </c>
      <c r="T6" s="23">
        <f t="shared" si="0"/>
        <v>163.2</v>
      </c>
    </row>
    <row r="7" s="1" customFormat="1" ht="16.05" customHeight="1" spans="1:20">
      <c r="A7" s="11"/>
      <c r="B7" s="11"/>
      <c r="C7" s="12"/>
      <c r="D7" s="11"/>
      <c r="E7" s="11"/>
      <c r="F7" s="11"/>
      <c r="G7" s="11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="1" customFormat="1" ht="15.6" customHeight="1" spans="1:20">
      <c r="A8" s="14"/>
      <c r="B8" s="14"/>
      <c r="C8" s="14"/>
      <c r="D8" s="14"/>
      <c r="E8" s="14"/>
      <c r="F8" s="14"/>
      <c r="G8" s="15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="1" customFormat="1" ht="15.6" customHeight="1" spans="1:11">
      <c r="A9" s="17"/>
      <c r="B9" s="17"/>
      <c r="C9" s="17"/>
      <c r="D9" s="15"/>
      <c r="E9" s="15"/>
      <c r="F9" s="15"/>
      <c r="G9" s="15"/>
      <c r="H9" s="15"/>
      <c r="I9" s="15"/>
      <c r="J9" s="15"/>
      <c r="K9" s="24"/>
    </row>
    <row r="10" s="1" customFormat="1" ht="15.6" customHeight="1" spans="1:20">
      <c r="A10" s="17"/>
      <c r="B10" s="18"/>
      <c r="C10" s="19"/>
      <c r="D10" s="15"/>
      <c r="E10" s="15"/>
      <c r="F10" s="15"/>
      <c r="G10" s="15"/>
      <c r="H10" s="15"/>
      <c r="I10" s="15"/>
      <c r="J10" s="18"/>
      <c r="K10" s="25"/>
      <c r="L10" s="25"/>
      <c r="S10" s="18"/>
      <c r="T10" s="28"/>
    </row>
    <row r="11" s="1" customFormat="1" ht="15.6" customHeight="1"/>
    <row r="12" s="1" customFormat="1" ht="15.6" customHeight="1" spans="19:20">
      <c r="S12" s="18"/>
      <c r="T12" s="29"/>
    </row>
  </sheetData>
  <mergeCells count="19">
    <mergeCell ref="A1:T1"/>
    <mergeCell ref="H2:K2"/>
    <mergeCell ref="G3:I3"/>
    <mergeCell ref="J3:L3"/>
    <mergeCell ref="A6:F6"/>
    <mergeCell ref="A3:A4"/>
    <mergeCell ref="B3:B4"/>
    <mergeCell ref="C3:C4"/>
    <mergeCell ref="D3:D4"/>
    <mergeCell ref="E3:E4"/>
    <mergeCell ref="F3:F4"/>
    <mergeCell ref="M3:M4"/>
    <mergeCell ref="N3:N4"/>
    <mergeCell ref="O3:O4"/>
    <mergeCell ref="P3:P4"/>
    <mergeCell ref="Q3:Q4"/>
    <mergeCell ref="R3:R4"/>
    <mergeCell ref="S3:S4"/>
    <mergeCell ref="T3:T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职工2025年1月结算2.28</vt:lpstr>
      <vt:lpstr>1月职工医院扣款2.28</vt:lpstr>
      <vt:lpstr>2月职工生育住院</vt:lpstr>
      <vt:lpstr>202412职工异地住院2.12</vt:lpstr>
      <vt:lpstr>202412职工异地门诊2.12</vt:lpstr>
      <vt:lpstr>2024职工异地家签2.19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LKE</cp:lastModifiedBy>
  <dcterms:created xsi:type="dcterms:W3CDTF">2022-05-18T03:38:00Z</dcterms:created>
  <dcterms:modified xsi:type="dcterms:W3CDTF">2025-03-04T05:59:55Z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0D0A27006F674B09BE1039F7D3595F0C</vt:lpwstr>
  </property>
</Properties>
</file>