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职工药店1月结算2.28" sheetId="6" r:id="rId1"/>
    <sheet name="居民药店1月结算2.28" sheetId="10" r:id="rId2"/>
    <sheet name="12月职工异地购药2.12" sheetId="7" r:id="rId3"/>
    <sheet name="12月居民异地购药2.12" sheetId="8" r:id="rId4"/>
  </sheets>
  <calcPr calcId="144525"/>
</workbook>
</file>

<file path=xl/sharedStrings.xml><?xml version="1.0" encoding="utf-8"?>
<sst xmlns="http://schemas.openxmlformats.org/spreadsheetml/2006/main" count="505" uniqueCount="124">
  <si>
    <t>昆明市医疗保险定点零售药店费用结算拨付明细表</t>
  </si>
  <si>
    <t>经办机构：经开区</t>
  </si>
  <si>
    <t/>
  </si>
  <si>
    <t>拨款时间：2024年2月28日</t>
  </si>
  <si>
    <t>单位：元</t>
  </si>
  <si>
    <t>序号</t>
  </si>
  <si>
    <t>机构编码</t>
  </si>
  <si>
    <t>机构名称</t>
  </si>
  <si>
    <t>险种</t>
  </si>
  <si>
    <t>结算类别</t>
  </si>
  <si>
    <t>结算方式</t>
  </si>
  <si>
    <t>费款所属期</t>
  </si>
  <si>
    <t>医保实际支付费用</t>
  </si>
  <si>
    <t>实付合计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</si>
  <si>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</si>
  <si>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</si>
  <si>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</si>
  <si>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</si>
  <si>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</si>
  <si>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</si>
  <si>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</si>
  <si>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</si>
  <si>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</si>
  <si>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</si>
  <si>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P53011401063</t>
  </si>
  <si>
    <t>昆明康爵商贸有限公司康顺药店</t>
  </si>
  <si>
    <t>职工</t>
  </si>
  <si>
    <t>药店购药</t>
  </si>
  <si>
    <t>月结算</t>
  </si>
  <si>
    <t>202501</t>
  </si>
  <si>
    <t>P53011401066</t>
  </si>
  <si>
    <t>昆明民康药业有限公司经开区兴景逸园店</t>
  </si>
  <si>
    <t>P53011401190</t>
  </si>
  <si>
    <t>昆明橙尧药业有限公司</t>
  </si>
  <si>
    <t>P53011401227</t>
  </si>
  <si>
    <t>云南善本药业有限公司经开区怀信堂药店</t>
  </si>
  <si>
    <t>P53011401539</t>
  </si>
  <si>
    <t>昆明民康药业有限公司</t>
  </si>
  <si>
    <t>P53011402202</t>
  </si>
  <si>
    <t>昆明方振药业有限公司</t>
  </si>
  <si>
    <t>P53011402980</t>
  </si>
  <si>
    <t>昆明钟玮大药房新册店</t>
  </si>
  <si>
    <t>P53011403018</t>
  </si>
  <si>
    <t>昆明民康药业有限公司经开区东冲顶店</t>
  </si>
  <si>
    <t>P53011403194</t>
  </si>
  <si>
    <t>昆明康爵商贸有限公司康盛药店</t>
  </si>
  <si>
    <t>P53011403216</t>
  </si>
  <si>
    <t>云南龙马药业有限公司龙马大药房鸿仁堂华飞连锁店</t>
  </si>
  <si>
    <t>P53011403217</t>
  </si>
  <si>
    <t>云南龙马药业有限公司龙马大药房鸿仁堂大新册连锁店</t>
  </si>
  <si>
    <t>P53011404128</t>
  </si>
  <si>
    <t>昆明维民药业有限公司第七分公司</t>
  </si>
  <si>
    <t>P53015400026</t>
  </si>
  <si>
    <t>云南亚美药业有限公司阿拉店</t>
  </si>
  <si>
    <t>P53015403445</t>
  </si>
  <si>
    <t>云南龙马药业有限公司龙马大药房鸿仁堂小新册连锁店</t>
  </si>
  <si>
    <t>P53015403876</t>
  </si>
  <si>
    <t>云南康福祥药业有限公司经开康惠馨苑店</t>
  </si>
  <si>
    <t>P53015403896</t>
  </si>
  <si>
    <t>云南万利药业有限公司昆明经开第一分公司</t>
  </si>
  <si>
    <t>P53015403909</t>
  </si>
  <si>
    <t>云南龙马药业有限公司龙马大药房鸿仁堂黄土坡连锁店</t>
  </si>
  <si>
    <t>P53015403914</t>
  </si>
  <si>
    <t>昆明御醉药业有限公司第七分公司</t>
  </si>
  <si>
    <t>P53015403915</t>
  </si>
  <si>
    <t>昆明御醉药业有限公司御醉第二分公司</t>
  </si>
  <si>
    <t>P53015403995</t>
  </si>
  <si>
    <t>云南龙马药业有限公司龙马大药房经开区东盟森林连锁店</t>
  </si>
  <si>
    <t>P53015404057</t>
  </si>
  <si>
    <t>昆明康韶药业有限公司大洛羊分店</t>
  </si>
  <si>
    <t>P53015404130</t>
  </si>
  <si>
    <t>云南航福药业有限公司航天城药房</t>
  </si>
  <si>
    <t>P53015404217</t>
  </si>
  <si>
    <t>云南康福祥药业有限公司昆明经开康景店</t>
  </si>
  <si>
    <t>P53015404270</t>
  </si>
  <si>
    <t>昆明保丰欣欣药业有限公司</t>
  </si>
  <si>
    <t>P53015404271</t>
  </si>
  <si>
    <t>昆明好药师康民药业有限公司</t>
  </si>
  <si>
    <t>P53015404276</t>
  </si>
  <si>
    <t>嘉靖大药房</t>
  </si>
  <si>
    <t>P53015404419</t>
  </si>
  <si>
    <t>昆明久七药业有限公司大洛羊店</t>
  </si>
  <si>
    <t>P53015404421</t>
  </si>
  <si>
    <t>昆明康韶药业有限公司公家村分店</t>
  </si>
  <si>
    <t>P53015404423</t>
  </si>
  <si>
    <t>云南冗译药业有限公司东泰花园分店</t>
  </si>
  <si>
    <t>P53015404424</t>
  </si>
  <si>
    <t>云南康普药业有限公司</t>
  </si>
  <si>
    <t>P53019904275</t>
  </si>
  <si>
    <t>昆明大向康药业有限公司</t>
  </si>
  <si>
    <t>合计(31家)</t>
  </si>
  <si>
    <t>拨款时间：2025年2月28日</t>
  </si>
  <si>
    <t>居民</t>
  </si>
  <si>
    <t>昆明市城镇职工医保定点医药机构异地就医费用结算明细表</t>
  </si>
  <si>
    <t>拨款时间：2025年2月12日</t>
  </si>
  <si>
    <t>医疗机构编号</t>
  </si>
  <si>
    <t>医疗机构名称</t>
  </si>
  <si>
    <t>数据期别</t>
  </si>
  <si>
    <t>险种类别</t>
  </si>
  <si>
    <t>基本医疗保险</t>
  </si>
  <si>
    <t>大病补充医疗保险</t>
  </si>
  <si>
    <t>医疗照顾专项补助</t>
  </si>
  <si>
    <t>其他补助</t>
  </si>
  <si>
    <t>审核扣款</t>
  </si>
  <si>
    <t>建档立卡医疗救助</t>
  </si>
  <si>
    <t>合计</t>
  </si>
  <si>
    <t>统筹基金</t>
  </si>
  <si>
    <t>小计</t>
  </si>
  <si>
    <t>1</t>
  </si>
  <si>
    <t>202412</t>
  </si>
  <si>
    <t>城镇职工</t>
  </si>
  <si>
    <t>购药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</si>
  <si>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</si>
  <si>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</si>
  <si>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</si>
  <si>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</si>
  <si>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</si>
  <si>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</si>
  <si>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</si>
  <si>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</si>
  <si>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</si>
  <si>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</si>
  <si>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昆明市城乡居民医保定点医药机构异地就医费用结算明细表</t>
  </si>
  <si>
    <t>城乡居民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</si>
</sst>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</numFmts>
  <fonts count="33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color rgb="FF333333"/>
      <name val="宋体"/>
      <charset val="134"/>
    </font>
    <font>
      <b/>
      <sz val="12"/>
      <name val="宋体"/>
      <charset val="134"/>
    </font>
    <font>
      <sz val="10.5"/>
      <color rgb="FF303133"/>
      <name val="Microsoft YaHei"/>
      <charset val="134"/>
    </font>
    <font>
      <b/>
      <sz val="16"/>
      <color rgb="FF000000"/>
      <name val="仿宋"/>
      <charset val="134"/>
    </font>
    <font>
      <b/>
      <sz val="9"/>
      <color rgb="FF000000"/>
      <name val="仿宋"/>
      <charset val="134"/>
    </font>
    <font>
      <b/>
      <sz val="9"/>
      <color rgb="FF000000"/>
      <name val="微软雅黑"/>
      <charset val="134"/>
    </font>
    <font>
      <b/>
      <sz val="10"/>
      <color rgb="FF000000"/>
      <name val="仿宋"/>
      <charset val="134"/>
    </font>
    <font>
      <b/>
      <sz val="9"/>
      <color rgb="FF333333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9" borderId="7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27" fillId="13" borderId="6" applyNumberFormat="0" applyAlignment="0" applyProtection="0">
      <alignment vertical="center"/>
    </xf>
    <xf numFmtId="0" fontId="28" fillId="14" borderId="11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shrinkToFit="1"/>
    </xf>
    <xf numFmtId="0" fontId="1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177" fontId="12" fillId="2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opLeftCell="A23" workbookViewId="0">
      <selection activeCell="D31" sqref="D31"/>
    </sheetView>
  </sheetViews>
  <sheetFormatPr defaultColWidth="9" defaultRowHeight="13.5"/>
  <cols>
    <col min="1" max="1" width="5.125" customWidth="1"/>
    <col min="2" max="2" width="10.9833333333333" customWidth="1"/>
    <col min="3" max="3" width="15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customFormat="1" ht="38.25" customHeight="1" spans="1:18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customFormat="1" ht="15" customHeight="1" spans="1:18">
      <c r="A2" s="18" t="s">
        <v>1</v>
      </c>
      <c r="B2" s="18"/>
      <c r="C2" s="18"/>
      <c r="D2" s="18"/>
      <c r="E2" s="18"/>
      <c r="F2" s="19" t="s">
        <v>2</v>
      </c>
      <c r="G2" s="20"/>
      <c r="H2" s="21" t="s">
        <v>3</v>
      </c>
      <c r="I2" s="21"/>
      <c r="J2" s="21"/>
      <c r="K2" s="21" t="s">
        <v>2</v>
      </c>
      <c r="L2" s="20"/>
      <c r="M2" s="25"/>
      <c r="N2" s="25"/>
      <c r="O2" s="25"/>
      <c r="P2" s="21" t="s">
        <v>2</v>
      </c>
      <c r="Q2" s="21" t="s">
        <v>2</v>
      </c>
      <c r="R2" s="20" t="s">
        <v>4</v>
      </c>
    </row>
    <row r="3" customFormat="1" ht="15" customHeight="1" spans="1:18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  <c r="F3" s="22" t="s">
        <v>10</v>
      </c>
      <c r="G3" s="22" t="s">
        <v>11</v>
      </c>
      <c r="H3" s="22" t="s">
        <v>12</v>
      </c>
      <c r="I3" s="22"/>
      <c r="J3" s="22"/>
      <c r="K3" s="22"/>
      <c r="L3" s="22"/>
      <c r="M3" s="22"/>
      <c r="N3" s="22"/>
      <c r="O3" s="22"/>
      <c r="P3" s="22"/>
      <c r="Q3" s="22"/>
      <c r="R3" s="22" t="s">
        <v>13</v>
      </c>
    </row>
    <row r="4" customFormat="1" ht="15" customHeight="1" spans="1:18">
      <c r="A4" s="22"/>
      <c r="B4" s="22"/>
      <c r="C4" s="22"/>
      <c r="D4" s="22"/>
      <c r="E4" s="22"/>
      <c r="F4" s="22"/>
      <c r="G4" s="22"/>
      <c r="H4" s="22" t="s">
        <v>14</v>
      </c>
      <c r="I4" s="22" t="s">
        <v>15</v>
      </c>
      <c r="J4" s="22" t="s">
        <v>16</v>
      </c>
      <c r="K4" s="22" t="s">
        <v>17</v>
      </c>
      <c r="L4" s="22" t="s">
        <v>18</v>
      </c>
      <c r="M4" s="22" t="s">
        <v>19</v>
      </c>
      <c r="N4" s="22" t="s">
        <v>20</v>
      </c>
      <c r="O4" s="22" t="s">
        <v>21</v>
      </c>
      <c r="P4" s="22" t="s">
        <v>22</v>
      </c>
      <c r="Q4" s="22" t="s">
        <v>23</v>
      </c>
      <c r="R4" s="22"/>
    </row>
    <row r="5" customFormat="1" ht="15" customHeight="1" spans="1:18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customFormat="1" ht="23" customHeight="1" spans="1:18">
      <c r="A6" s="23">
        <v>1</v>
      </c>
      <c r="B6" s="23" t="s">
        <v>24</v>
      </c>
      <c r="C6" s="23" t="s">
        <v>25</v>
      </c>
      <c r="D6" s="23" t="s">
        <v>26</v>
      </c>
      <c r="E6" s="23" t="s">
        <v>27</v>
      </c>
      <c r="F6" s="23" t="s">
        <v>28</v>
      </c>
      <c r="G6" s="23" t="s">
        <v>29</v>
      </c>
      <c r="H6" s="24">
        <f>15022.34+815.09</f>
        <v>15837.43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15837.43</v>
      </c>
    </row>
    <row r="7" customFormat="1" ht="34" customHeight="1" spans="1:18">
      <c r="A7" s="23">
        <v>2</v>
      </c>
      <c r="B7" s="23" t="s">
        <v>30</v>
      </c>
      <c r="C7" s="23" t="s">
        <v>31</v>
      </c>
      <c r="D7" s="23" t="s">
        <v>26</v>
      </c>
      <c r="E7" s="23" t="s">
        <v>27</v>
      </c>
      <c r="F7" s="23" t="s">
        <v>28</v>
      </c>
      <c r="G7" s="23" t="s">
        <v>29</v>
      </c>
      <c r="H7" s="24">
        <f>7696.06+332.3</f>
        <v>8028.36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8028.36</v>
      </c>
    </row>
    <row r="8" customFormat="1" ht="23" customHeight="1" spans="1:18">
      <c r="A8" s="23">
        <v>3</v>
      </c>
      <c r="B8" s="23" t="s">
        <v>32</v>
      </c>
      <c r="C8" s="23" t="s">
        <v>33</v>
      </c>
      <c r="D8" s="23" t="s">
        <v>26</v>
      </c>
      <c r="E8" s="23" t="s">
        <v>27</v>
      </c>
      <c r="F8" s="23" t="s">
        <v>28</v>
      </c>
      <c r="G8" s="23" t="s">
        <v>29</v>
      </c>
      <c r="H8" s="24">
        <f>4659.8+1124.2</f>
        <v>5784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5784</v>
      </c>
    </row>
    <row r="9" customFormat="1" ht="34" customHeight="1" spans="1:18">
      <c r="A9" s="23">
        <v>4</v>
      </c>
      <c r="B9" s="23" t="s">
        <v>34</v>
      </c>
      <c r="C9" s="23" t="s">
        <v>35</v>
      </c>
      <c r="D9" s="23" t="s">
        <v>26</v>
      </c>
      <c r="E9" s="23" t="s">
        <v>27</v>
      </c>
      <c r="F9" s="23" t="s">
        <v>28</v>
      </c>
      <c r="G9" s="23" t="s">
        <v>29</v>
      </c>
      <c r="H9" s="24">
        <f>970+0</f>
        <v>970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970</v>
      </c>
    </row>
    <row r="10" customFormat="1" ht="23" customHeight="1" spans="1:18">
      <c r="A10" s="23">
        <v>5</v>
      </c>
      <c r="B10" s="23" t="s">
        <v>36</v>
      </c>
      <c r="C10" s="23" t="s">
        <v>37</v>
      </c>
      <c r="D10" s="23" t="s">
        <v>26</v>
      </c>
      <c r="E10" s="23" t="s">
        <v>27</v>
      </c>
      <c r="F10" s="23" t="s">
        <v>28</v>
      </c>
      <c r="G10" s="23" t="s">
        <v>29</v>
      </c>
      <c r="H10" s="24">
        <f>18091.81+266.3</f>
        <v>18358.11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18358.11</v>
      </c>
    </row>
    <row r="11" customFormat="1" ht="23" customHeight="1" spans="1:18">
      <c r="A11" s="23">
        <v>6</v>
      </c>
      <c r="B11" s="23" t="s">
        <v>38</v>
      </c>
      <c r="C11" s="23" t="s">
        <v>39</v>
      </c>
      <c r="D11" s="23" t="s">
        <v>26</v>
      </c>
      <c r="E11" s="23" t="s">
        <v>27</v>
      </c>
      <c r="F11" s="23" t="s">
        <v>28</v>
      </c>
      <c r="G11" s="23" t="s">
        <v>29</v>
      </c>
      <c r="H11" s="24">
        <f>17169.67+1106.24</f>
        <v>18275.91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18275.91</v>
      </c>
    </row>
    <row r="12" customFormat="1" ht="23" customHeight="1" spans="1:18">
      <c r="A12" s="23">
        <v>7</v>
      </c>
      <c r="B12" s="23" t="s">
        <v>40</v>
      </c>
      <c r="C12" s="23" t="s">
        <v>41</v>
      </c>
      <c r="D12" s="23" t="s">
        <v>26</v>
      </c>
      <c r="E12" s="23" t="s">
        <v>27</v>
      </c>
      <c r="F12" s="23" t="s">
        <v>28</v>
      </c>
      <c r="G12" s="23" t="s">
        <v>29</v>
      </c>
      <c r="H12" s="24">
        <f>3942.63+2597.79</f>
        <v>6540.42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6540.42</v>
      </c>
    </row>
    <row r="13" customFormat="1" ht="34" customHeight="1" spans="1:18">
      <c r="A13" s="23">
        <v>8</v>
      </c>
      <c r="B13" s="23" t="s">
        <v>42</v>
      </c>
      <c r="C13" s="23" t="s">
        <v>43</v>
      </c>
      <c r="D13" s="23" t="s">
        <v>26</v>
      </c>
      <c r="E13" s="23" t="s">
        <v>27</v>
      </c>
      <c r="F13" s="23" t="s">
        <v>28</v>
      </c>
      <c r="G13" s="23" t="s">
        <v>29</v>
      </c>
      <c r="H13" s="24">
        <f>13646.51+293.4</f>
        <v>13939.91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13939.91</v>
      </c>
    </row>
    <row r="14" customFormat="1" ht="23" customHeight="1" spans="1:18">
      <c r="A14" s="23">
        <v>9</v>
      </c>
      <c r="B14" s="23" t="s">
        <v>44</v>
      </c>
      <c r="C14" s="23" t="s">
        <v>45</v>
      </c>
      <c r="D14" s="23" t="s">
        <v>26</v>
      </c>
      <c r="E14" s="23" t="s">
        <v>27</v>
      </c>
      <c r="F14" s="23" t="s">
        <v>28</v>
      </c>
      <c r="G14" s="23" t="s">
        <v>29</v>
      </c>
      <c r="H14" s="24">
        <f>16839.97+2868.15</f>
        <v>19708.12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19708.12</v>
      </c>
    </row>
    <row r="15" customFormat="1" ht="34" customHeight="1" spans="1:18">
      <c r="A15" s="23">
        <v>10</v>
      </c>
      <c r="B15" s="23" t="s">
        <v>46</v>
      </c>
      <c r="C15" s="23" t="s">
        <v>47</v>
      </c>
      <c r="D15" s="23" t="s">
        <v>26</v>
      </c>
      <c r="E15" s="23" t="s">
        <v>27</v>
      </c>
      <c r="F15" s="23" t="s">
        <v>28</v>
      </c>
      <c r="G15" s="23" t="s">
        <v>29</v>
      </c>
      <c r="H15" s="24">
        <f>12095.11+7681.93</f>
        <v>19777.04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19777.04</v>
      </c>
    </row>
    <row r="16" customFormat="1" ht="34" customHeight="1" spans="1:18">
      <c r="A16" s="23">
        <v>11</v>
      </c>
      <c r="B16" s="23" t="s">
        <v>48</v>
      </c>
      <c r="C16" s="23" t="s">
        <v>49</v>
      </c>
      <c r="D16" s="23" t="s">
        <v>26</v>
      </c>
      <c r="E16" s="23" t="s">
        <v>27</v>
      </c>
      <c r="F16" s="23" t="s">
        <v>28</v>
      </c>
      <c r="G16" s="23" t="s">
        <v>29</v>
      </c>
      <c r="H16" s="24">
        <f>19549.45+1464.55</f>
        <v>21014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21014</v>
      </c>
    </row>
    <row r="17" customFormat="1" ht="23" customHeight="1" spans="1:18">
      <c r="A17" s="23">
        <v>12</v>
      </c>
      <c r="B17" s="23" t="s">
        <v>50</v>
      </c>
      <c r="C17" s="23" t="s">
        <v>51</v>
      </c>
      <c r="D17" s="23" t="s">
        <v>26</v>
      </c>
      <c r="E17" s="23" t="s">
        <v>27</v>
      </c>
      <c r="F17" s="23" t="s">
        <v>28</v>
      </c>
      <c r="G17" s="23" t="s">
        <v>29</v>
      </c>
      <c r="H17" s="24">
        <f>16245.72+1906.4</f>
        <v>18152.12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18152.12</v>
      </c>
    </row>
    <row r="18" customFormat="1" ht="23" customHeight="1" spans="1:18">
      <c r="A18" s="23">
        <v>13</v>
      </c>
      <c r="B18" s="23" t="s">
        <v>52</v>
      </c>
      <c r="C18" s="23" t="s">
        <v>53</v>
      </c>
      <c r="D18" s="23" t="s">
        <v>26</v>
      </c>
      <c r="E18" s="23" t="s">
        <v>27</v>
      </c>
      <c r="F18" s="23" t="s">
        <v>28</v>
      </c>
      <c r="G18" s="23" t="s">
        <v>29</v>
      </c>
      <c r="H18" s="24">
        <f>2351.11+566.59</f>
        <v>2917.7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2917.7</v>
      </c>
    </row>
    <row r="19" customFormat="1" ht="34" customHeight="1" spans="1:18">
      <c r="A19" s="23">
        <v>14</v>
      </c>
      <c r="B19" s="23" t="s">
        <v>54</v>
      </c>
      <c r="C19" s="23" t="s">
        <v>55</v>
      </c>
      <c r="D19" s="23" t="s">
        <v>26</v>
      </c>
      <c r="E19" s="23" t="s">
        <v>27</v>
      </c>
      <c r="F19" s="23" t="s">
        <v>28</v>
      </c>
      <c r="G19" s="23" t="s">
        <v>29</v>
      </c>
      <c r="H19" s="24">
        <f>3788.12+839</f>
        <v>4627.12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4627.12</v>
      </c>
    </row>
    <row r="20" customFormat="1" ht="34" customHeight="1" spans="1:18">
      <c r="A20" s="23">
        <v>15</v>
      </c>
      <c r="B20" s="23" t="s">
        <v>56</v>
      </c>
      <c r="C20" s="23" t="s">
        <v>57</v>
      </c>
      <c r="D20" s="23" t="s">
        <v>26</v>
      </c>
      <c r="E20" s="23" t="s">
        <v>27</v>
      </c>
      <c r="F20" s="23" t="s">
        <v>28</v>
      </c>
      <c r="G20" s="23" t="s">
        <v>29</v>
      </c>
      <c r="H20" s="24">
        <f>2618.8+0</f>
        <v>2618.8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2618.8</v>
      </c>
    </row>
    <row r="21" customFormat="1" ht="34" customHeight="1" spans="1:18">
      <c r="A21" s="23">
        <v>16</v>
      </c>
      <c r="B21" s="23" t="s">
        <v>58</v>
      </c>
      <c r="C21" s="23" t="s">
        <v>59</v>
      </c>
      <c r="D21" s="23" t="s">
        <v>26</v>
      </c>
      <c r="E21" s="23" t="s">
        <v>27</v>
      </c>
      <c r="F21" s="23" t="s">
        <v>28</v>
      </c>
      <c r="G21" s="23" t="s">
        <v>29</v>
      </c>
      <c r="H21" s="24">
        <f>4021.81+1410</f>
        <v>5431.81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5431.81</v>
      </c>
    </row>
    <row r="22" customFormat="1" ht="34" customHeight="1" spans="1:18">
      <c r="A22" s="23">
        <v>17</v>
      </c>
      <c r="B22" s="23" t="s">
        <v>60</v>
      </c>
      <c r="C22" s="23" t="s">
        <v>61</v>
      </c>
      <c r="D22" s="23" t="s">
        <v>26</v>
      </c>
      <c r="E22" s="23" t="s">
        <v>27</v>
      </c>
      <c r="F22" s="23" t="s">
        <v>28</v>
      </c>
      <c r="G22" s="23" t="s">
        <v>29</v>
      </c>
      <c r="H22" s="24">
        <f>1689.61+32.5</f>
        <v>1722.11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1722.11</v>
      </c>
    </row>
    <row r="23" customFormat="1" ht="23" customHeight="1" spans="1:18">
      <c r="A23" s="23">
        <v>18</v>
      </c>
      <c r="B23" s="23" t="s">
        <v>62</v>
      </c>
      <c r="C23" s="23" t="s">
        <v>63</v>
      </c>
      <c r="D23" s="23" t="s">
        <v>26</v>
      </c>
      <c r="E23" s="23" t="s">
        <v>27</v>
      </c>
      <c r="F23" s="23" t="s">
        <v>28</v>
      </c>
      <c r="G23" s="23" t="s">
        <v>29</v>
      </c>
      <c r="H23" s="24">
        <f>18785.33+1181.26</f>
        <v>19966.59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19966.59</v>
      </c>
    </row>
    <row r="24" customFormat="1" ht="34" customHeight="1" spans="1:18">
      <c r="A24" s="23">
        <v>19</v>
      </c>
      <c r="B24" s="23" t="s">
        <v>64</v>
      </c>
      <c r="C24" s="23" t="s">
        <v>65</v>
      </c>
      <c r="D24" s="23" t="s">
        <v>26</v>
      </c>
      <c r="E24" s="23" t="s">
        <v>27</v>
      </c>
      <c r="F24" s="23" t="s">
        <v>28</v>
      </c>
      <c r="G24" s="23" t="s">
        <v>29</v>
      </c>
      <c r="H24" s="24">
        <f>2732.47+170.5</f>
        <v>2902.97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2902.97</v>
      </c>
    </row>
    <row r="25" customFormat="1" ht="45" customHeight="1" spans="1:18">
      <c r="A25" s="23">
        <v>20</v>
      </c>
      <c r="B25" s="23" t="s">
        <v>66</v>
      </c>
      <c r="C25" s="23" t="s">
        <v>67</v>
      </c>
      <c r="D25" s="23" t="s">
        <v>26</v>
      </c>
      <c r="E25" s="23" t="s">
        <v>27</v>
      </c>
      <c r="F25" s="23" t="s">
        <v>28</v>
      </c>
      <c r="G25" s="23" t="s">
        <v>29</v>
      </c>
      <c r="H25" s="24">
        <f>6301.34+670.55</f>
        <v>6971.89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6971.89</v>
      </c>
    </row>
    <row r="26" customFormat="1" ht="23" customHeight="1" spans="1:18">
      <c r="A26" s="23">
        <v>21</v>
      </c>
      <c r="B26" s="23" t="s">
        <v>68</v>
      </c>
      <c r="C26" s="23" t="s">
        <v>69</v>
      </c>
      <c r="D26" s="23" t="s">
        <v>26</v>
      </c>
      <c r="E26" s="23" t="s">
        <v>27</v>
      </c>
      <c r="F26" s="23" t="s">
        <v>28</v>
      </c>
      <c r="G26" s="23" t="s">
        <v>29</v>
      </c>
      <c r="H26" s="24">
        <f>2842.4+202</f>
        <v>3044.4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3044.4</v>
      </c>
    </row>
    <row r="27" customFormat="1" ht="23" customHeight="1" spans="1:18">
      <c r="A27" s="23">
        <v>22</v>
      </c>
      <c r="B27" s="23" t="s">
        <v>70</v>
      </c>
      <c r="C27" s="23" t="s">
        <v>71</v>
      </c>
      <c r="D27" s="23" t="s">
        <v>26</v>
      </c>
      <c r="E27" s="23" t="s">
        <v>27</v>
      </c>
      <c r="F27" s="23" t="s">
        <v>28</v>
      </c>
      <c r="G27" s="23" t="s">
        <v>29</v>
      </c>
      <c r="H27" s="24">
        <f>13802.34+1348.3</f>
        <v>15150.64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15150.64</v>
      </c>
    </row>
    <row r="28" customFormat="1" ht="34" customHeight="1" spans="1:18">
      <c r="A28" s="23">
        <v>23</v>
      </c>
      <c r="B28" s="23" t="s">
        <v>72</v>
      </c>
      <c r="C28" s="23" t="s">
        <v>73</v>
      </c>
      <c r="D28" s="23" t="s">
        <v>26</v>
      </c>
      <c r="E28" s="23" t="s">
        <v>27</v>
      </c>
      <c r="F28" s="23" t="s">
        <v>28</v>
      </c>
      <c r="G28" s="23" t="s">
        <v>29</v>
      </c>
      <c r="H28" s="24">
        <f>1653.8+319.5</f>
        <v>1973.3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1973.3</v>
      </c>
    </row>
    <row r="29" customFormat="1" ht="23" customHeight="1" spans="1:18">
      <c r="A29" s="23">
        <v>24</v>
      </c>
      <c r="B29" s="23" t="s">
        <v>74</v>
      </c>
      <c r="C29" s="23" t="s">
        <v>75</v>
      </c>
      <c r="D29" s="23" t="s">
        <v>26</v>
      </c>
      <c r="E29" s="23" t="s">
        <v>27</v>
      </c>
      <c r="F29" s="23" t="s">
        <v>28</v>
      </c>
      <c r="G29" s="23" t="s">
        <v>29</v>
      </c>
      <c r="H29" s="24">
        <f>786.8+969.6</f>
        <v>1756.4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1756.4</v>
      </c>
    </row>
    <row r="30" customFormat="1" ht="23" customHeight="1" spans="1:18">
      <c r="A30" s="23">
        <v>25</v>
      </c>
      <c r="B30" s="23" t="s">
        <v>76</v>
      </c>
      <c r="C30" s="23" t="s">
        <v>77</v>
      </c>
      <c r="D30" s="23" t="s">
        <v>26</v>
      </c>
      <c r="E30" s="23" t="s">
        <v>27</v>
      </c>
      <c r="F30" s="23" t="s">
        <v>28</v>
      </c>
      <c r="G30" s="23" t="s">
        <v>29</v>
      </c>
      <c r="H30" s="24">
        <f>2250.99+0</f>
        <v>2250.99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2250.99</v>
      </c>
    </row>
    <row r="31" customFormat="1" ht="15" customHeight="1" spans="1:18">
      <c r="A31" s="23">
        <v>26</v>
      </c>
      <c r="B31" s="23" t="s">
        <v>78</v>
      </c>
      <c r="C31" s="23" t="s">
        <v>79</v>
      </c>
      <c r="D31" s="23" t="s">
        <v>26</v>
      </c>
      <c r="E31" s="23" t="s">
        <v>27</v>
      </c>
      <c r="F31" s="23" t="s">
        <v>28</v>
      </c>
      <c r="G31" s="23" t="s">
        <v>29</v>
      </c>
      <c r="H31" s="24">
        <f>1471.5+124</f>
        <v>1595.5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1595.5</v>
      </c>
    </row>
    <row r="32" customFormat="1" ht="23" customHeight="1" spans="1:18">
      <c r="A32" s="23">
        <v>27</v>
      </c>
      <c r="B32" s="23" t="s">
        <v>80</v>
      </c>
      <c r="C32" s="23" t="s">
        <v>81</v>
      </c>
      <c r="D32" s="23" t="s">
        <v>26</v>
      </c>
      <c r="E32" s="23" t="s">
        <v>27</v>
      </c>
      <c r="F32" s="23" t="s">
        <v>28</v>
      </c>
      <c r="G32" s="23" t="s">
        <v>29</v>
      </c>
      <c r="H32" s="24">
        <f>2568.26+521.74</f>
        <v>3090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3090</v>
      </c>
    </row>
    <row r="33" customFormat="1" ht="23" customHeight="1" spans="1:18">
      <c r="A33" s="23">
        <v>28</v>
      </c>
      <c r="B33" s="23" t="s">
        <v>82</v>
      </c>
      <c r="C33" s="23" t="s">
        <v>83</v>
      </c>
      <c r="D33" s="23" t="s">
        <v>26</v>
      </c>
      <c r="E33" s="23" t="s">
        <v>27</v>
      </c>
      <c r="F33" s="23" t="s">
        <v>28</v>
      </c>
      <c r="G33" s="23" t="s">
        <v>29</v>
      </c>
      <c r="H33" s="24">
        <f>268.32+0</f>
        <v>268.32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268.32</v>
      </c>
    </row>
    <row r="34" customFormat="1" ht="23" customHeight="1" spans="1:18">
      <c r="A34" s="23">
        <v>29</v>
      </c>
      <c r="B34" s="23" t="s">
        <v>84</v>
      </c>
      <c r="C34" s="23" t="s">
        <v>85</v>
      </c>
      <c r="D34" s="23" t="s">
        <v>26</v>
      </c>
      <c r="E34" s="23" t="s">
        <v>27</v>
      </c>
      <c r="F34" s="23" t="s">
        <v>28</v>
      </c>
      <c r="G34" s="23" t="s">
        <v>29</v>
      </c>
      <c r="H34" s="24">
        <f>4723.82+416.27</f>
        <v>5140.09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5140.09</v>
      </c>
    </row>
    <row r="35" customFormat="1" ht="23" customHeight="1" spans="1:18">
      <c r="A35" s="23">
        <v>30</v>
      </c>
      <c r="B35" s="23" t="s">
        <v>86</v>
      </c>
      <c r="C35" s="23" t="s">
        <v>87</v>
      </c>
      <c r="D35" s="23" t="s">
        <v>26</v>
      </c>
      <c r="E35" s="23" t="s">
        <v>27</v>
      </c>
      <c r="F35" s="23" t="s">
        <v>28</v>
      </c>
      <c r="G35" s="23" t="s">
        <v>29</v>
      </c>
      <c r="H35" s="24">
        <f>1689+0</f>
        <v>1689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1689</v>
      </c>
    </row>
    <row r="36" customFormat="1" ht="23" customHeight="1" spans="1:18">
      <c r="A36" s="23">
        <v>31</v>
      </c>
      <c r="B36" s="23" t="s">
        <v>88</v>
      </c>
      <c r="C36" s="23" t="s">
        <v>89</v>
      </c>
      <c r="D36" s="23" t="s">
        <v>26</v>
      </c>
      <c r="E36" s="23" t="s">
        <v>27</v>
      </c>
      <c r="F36" s="23" t="s">
        <v>28</v>
      </c>
      <c r="G36" s="23" t="s">
        <v>29</v>
      </c>
      <c r="H36" s="24">
        <f>1597.62+0</f>
        <v>1597.62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1597.62</v>
      </c>
    </row>
    <row r="37" customFormat="1" ht="15" customHeight="1" spans="1:18">
      <c r="A37" s="23" t="s">
        <v>90</v>
      </c>
      <c r="B37" s="23"/>
      <c r="C37" s="23"/>
      <c r="D37" s="23"/>
      <c r="E37" s="23"/>
      <c r="F37" s="23"/>
      <c r="G37" s="23"/>
      <c r="H37" s="24">
        <f>221872.509999999+29228.16</f>
        <v>251100.669999999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251100.67</v>
      </c>
    </row>
  </sheetData>
  <mergeCells count="24">
    <mergeCell ref="A1:R1"/>
    <mergeCell ref="A2:E2"/>
    <mergeCell ref="H2:J2"/>
    <mergeCell ref="M2:O2"/>
    <mergeCell ref="H3:Q3"/>
    <mergeCell ref="A37:G37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topLeftCell="A16" workbookViewId="0">
      <selection activeCell="H30" sqref="H30"/>
    </sheetView>
  </sheetViews>
  <sheetFormatPr defaultColWidth="9" defaultRowHeight="13.5"/>
  <cols>
    <col min="1" max="1" width="5.125" customWidth="1"/>
    <col min="2" max="2" width="10.9833333333333" customWidth="1"/>
    <col min="3" max="3" width="13.625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customFormat="1" ht="38.25" customHeight="1" spans="1:18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customFormat="1" ht="15" customHeight="1" spans="1:18">
      <c r="A2" s="18" t="s">
        <v>1</v>
      </c>
      <c r="B2" s="18"/>
      <c r="C2" s="18"/>
      <c r="D2" s="18"/>
      <c r="E2" s="18"/>
      <c r="F2" s="19" t="s">
        <v>2</v>
      </c>
      <c r="G2" s="20"/>
      <c r="H2" s="21" t="s">
        <v>91</v>
      </c>
      <c r="I2" s="21"/>
      <c r="J2" s="21"/>
      <c r="K2" s="21" t="s">
        <v>2</v>
      </c>
      <c r="L2" s="20"/>
      <c r="M2" s="25"/>
      <c r="N2" s="25"/>
      <c r="O2" s="25"/>
      <c r="P2" s="21" t="s">
        <v>2</v>
      </c>
      <c r="Q2" s="21" t="s">
        <v>2</v>
      </c>
      <c r="R2" s="20" t="s">
        <v>4</v>
      </c>
    </row>
    <row r="3" customFormat="1" ht="15" customHeight="1" spans="1:18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  <c r="F3" s="22" t="s">
        <v>10</v>
      </c>
      <c r="G3" s="22" t="s">
        <v>11</v>
      </c>
      <c r="H3" s="22" t="s">
        <v>12</v>
      </c>
      <c r="I3" s="22"/>
      <c r="J3" s="22"/>
      <c r="K3" s="22"/>
      <c r="L3" s="22"/>
      <c r="M3" s="22"/>
      <c r="N3" s="22"/>
      <c r="O3" s="22"/>
      <c r="P3" s="22"/>
      <c r="Q3" s="22"/>
      <c r="R3" s="22" t="s">
        <v>13</v>
      </c>
    </row>
    <row r="4" customFormat="1" ht="15" customHeight="1" spans="1:18">
      <c r="A4" s="22"/>
      <c r="B4" s="22"/>
      <c r="C4" s="22"/>
      <c r="D4" s="22"/>
      <c r="E4" s="22"/>
      <c r="F4" s="22"/>
      <c r="G4" s="22"/>
      <c r="H4" s="22" t="s">
        <v>14</v>
      </c>
      <c r="I4" s="22" t="s">
        <v>15</v>
      </c>
      <c r="J4" s="22" t="s">
        <v>16</v>
      </c>
      <c r="K4" s="22" t="s">
        <v>17</v>
      </c>
      <c r="L4" s="22" t="s">
        <v>18</v>
      </c>
      <c r="M4" s="22" t="s">
        <v>19</v>
      </c>
      <c r="N4" s="22" t="s">
        <v>20</v>
      </c>
      <c r="O4" s="22" t="s">
        <v>21</v>
      </c>
      <c r="P4" s="22" t="s">
        <v>22</v>
      </c>
      <c r="Q4" s="22" t="s">
        <v>23</v>
      </c>
      <c r="R4" s="22"/>
    </row>
    <row r="5" customFormat="1" ht="15" customHeight="1" spans="1:18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customFormat="1" ht="34" customHeight="1" spans="1:18">
      <c r="A6" s="23">
        <v>1</v>
      </c>
      <c r="B6" s="23" t="s">
        <v>30</v>
      </c>
      <c r="C6" s="23" t="s">
        <v>31</v>
      </c>
      <c r="D6" s="23" t="s">
        <v>92</v>
      </c>
      <c r="E6" s="23" t="s">
        <v>27</v>
      </c>
      <c r="F6" s="23" t="s">
        <v>28</v>
      </c>
      <c r="G6" s="23" t="s">
        <v>29</v>
      </c>
      <c r="H6" s="24">
        <f>450.5+0</f>
        <v>450.5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450.5</v>
      </c>
    </row>
    <row r="7" customFormat="1" ht="23" customHeight="1" spans="1:18">
      <c r="A7" s="23">
        <v>2</v>
      </c>
      <c r="B7" s="23" t="s">
        <v>32</v>
      </c>
      <c r="C7" s="23" t="s">
        <v>33</v>
      </c>
      <c r="D7" s="23" t="s">
        <v>92</v>
      </c>
      <c r="E7" s="23" t="s">
        <v>27</v>
      </c>
      <c r="F7" s="23" t="s">
        <v>28</v>
      </c>
      <c r="G7" s="23" t="s">
        <v>29</v>
      </c>
      <c r="H7" s="24">
        <f>33.3+0</f>
        <v>33.3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33.3</v>
      </c>
    </row>
    <row r="8" customFormat="1" ht="23" customHeight="1" spans="1:18">
      <c r="A8" s="23">
        <v>3</v>
      </c>
      <c r="B8" s="23" t="s">
        <v>36</v>
      </c>
      <c r="C8" s="23" t="s">
        <v>37</v>
      </c>
      <c r="D8" s="23" t="s">
        <v>92</v>
      </c>
      <c r="E8" s="23" t="s">
        <v>27</v>
      </c>
      <c r="F8" s="23" t="s">
        <v>28</v>
      </c>
      <c r="G8" s="23" t="s">
        <v>29</v>
      </c>
      <c r="H8" s="24">
        <f>129.5+0</f>
        <v>129.5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129.5</v>
      </c>
    </row>
    <row r="9" customFormat="1" ht="23" customHeight="1" spans="1:18">
      <c r="A9" s="23">
        <v>4</v>
      </c>
      <c r="B9" s="23" t="s">
        <v>38</v>
      </c>
      <c r="C9" s="23" t="s">
        <v>39</v>
      </c>
      <c r="D9" s="23" t="s">
        <v>92</v>
      </c>
      <c r="E9" s="23" t="s">
        <v>27</v>
      </c>
      <c r="F9" s="23" t="s">
        <v>28</v>
      </c>
      <c r="G9" s="23" t="s">
        <v>29</v>
      </c>
      <c r="H9" s="24">
        <f>1611.5+0</f>
        <v>1611.5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1611.5</v>
      </c>
    </row>
    <row r="10" customFormat="1" ht="23" customHeight="1" spans="1:18">
      <c r="A10" s="23">
        <v>5</v>
      </c>
      <c r="B10" s="23" t="s">
        <v>40</v>
      </c>
      <c r="C10" s="23" t="s">
        <v>41</v>
      </c>
      <c r="D10" s="23" t="s">
        <v>92</v>
      </c>
      <c r="E10" s="23" t="s">
        <v>27</v>
      </c>
      <c r="F10" s="23" t="s">
        <v>28</v>
      </c>
      <c r="G10" s="23" t="s">
        <v>29</v>
      </c>
      <c r="H10" s="24">
        <f>103.4+0</f>
        <v>103.4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103.4</v>
      </c>
    </row>
    <row r="11" customFormat="1" ht="34" customHeight="1" spans="1:18">
      <c r="A11" s="23">
        <v>6</v>
      </c>
      <c r="B11" s="23" t="s">
        <v>42</v>
      </c>
      <c r="C11" s="23" t="s">
        <v>43</v>
      </c>
      <c r="D11" s="23" t="s">
        <v>92</v>
      </c>
      <c r="E11" s="23" t="s">
        <v>27</v>
      </c>
      <c r="F11" s="23" t="s">
        <v>28</v>
      </c>
      <c r="G11" s="23" t="s">
        <v>29</v>
      </c>
      <c r="H11" s="24">
        <f>46.7+0</f>
        <v>46.7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46.7</v>
      </c>
    </row>
    <row r="12" customFormat="1" ht="23" customHeight="1" spans="1:18">
      <c r="A12" s="23">
        <v>7</v>
      </c>
      <c r="B12" s="23" t="s">
        <v>44</v>
      </c>
      <c r="C12" s="23" t="s">
        <v>45</v>
      </c>
      <c r="D12" s="23" t="s">
        <v>92</v>
      </c>
      <c r="E12" s="23" t="s">
        <v>27</v>
      </c>
      <c r="F12" s="23" t="s">
        <v>28</v>
      </c>
      <c r="G12" s="23" t="s">
        <v>29</v>
      </c>
      <c r="H12" s="24">
        <f>201+0</f>
        <v>201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201</v>
      </c>
    </row>
    <row r="13" customFormat="1" ht="34" customHeight="1" spans="1:18">
      <c r="A13" s="23">
        <v>8</v>
      </c>
      <c r="B13" s="23" t="s">
        <v>46</v>
      </c>
      <c r="C13" s="23" t="s">
        <v>47</v>
      </c>
      <c r="D13" s="23" t="s">
        <v>92</v>
      </c>
      <c r="E13" s="23" t="s">
        <v>27</v>
      </c>
      <c r="F13" s="23" t="s">
        <v>28</v>
      </c>
      <c r="G13" s="23" t="s">
        <v>29</v>
      </c>
      <c r="H13" s="24">
        <f>1342.34+0</f>
        <v>1342.34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1342.34</v>
      </c>
    </row>
    <row r="14" customFormat="1" ht="34" customHeight="1" spans="1:18">
      <c r="A14" s="23">
        <v>9</v>
      </c>
      <c r="B14" s="23" t="s">
        <v>48</v>
      </c>
      <c r="C14" s="23" t="s">
        <v>49</v>
      </c>
      <c r="D14" s="23" t="s">
        <v>92</v>
      </c>
      <c r="E14" s="23" t="s">
        <v>27</v>
      </c>
      <c r="F14" s="23" t="s">
        <v>28</v>
      </c>
      <c r="G14" s="23" t="s">
        <v>29</v>
      </c>
      <c r="H14" s="24">
        <f>108.83+0</f>
        <v>108.83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108.83</v>
      </c>
    </row>
    <row r="15" customFormat="1" ht="23" customHeight="1" spans="1:18">
      <c r="A15" s="23">
        <v>10</v>
      </c>
      <c r="B15" s="23" t="s">
        <v>50</v>
      </c>
      <c r="C15" s="23" t="s">
        <v>51</v>
      </c>
      <c r="D15" s="23" t="s">
        <v>92</v>
      </c>
      <c r="E15" s="23" t="s">
        <v>27</v>
      </c>
      <c r="F15" s="23" t="s">
        <v>28</v>
      </c>
      <c r="G15" s="23" t="s">
        <v>29</v>
      </c>
      <c r="H15" s="24">
        <f>688.65+0</f>
        <v>688.65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688.65</v>
      </c>
    </row>
    <row r="16" customFormat="1" ht="34" customHeight="1" spans="1:18">
      <c r="A16" s="23">
        <v>11</v>
      </c>
      <c r="B16" s="23" t="s">
        <v>54</v>
      </c>
      <c r="C16" s="23" t="s">
        <v>55</v>
      </c>
      <c r="D16" s="23" t="s">
        <v>92</v>
      </c>
      <c r="E16" s="23" t="s">
        <v>27</v>
      </c>
      <c r="F16" s="23" t="s">
        <v>28</v>
      </c>
      <c r="G16" s="23" t="s">
        <v>29</v>
      </c>
      <c r="H16" s="24">
        <f>21.8+0</f>
        <v>21.8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21.8</v>
      </c>
    </row>
    <row r="17" customFormat="1" ht="34" customHeight="1" spans="1:18">
      <c r="A17" s="23">
        <v>12</v>
      </c>
      <c r="B17" s="23" t="s">
        <v>56</v>
      </c>
      <c r="C17" s="23" t="s">
        <v>57</v>
      </c>
      <c r="D17" s="23" t="s">
        <v>92</v>
      </c>
      <c r="E17" s="23" t="s">
        <v>27</v>
      </c>
      <c r="F17" s="23" t="s">
        <v>28</v>
      </c>
      <c r="G17" s="23" t="s">
        <v>29</v>
      </c>
      <c r="H17" s="24">
        <f>87.9+0</f>
        <v>87.9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87.9</v>
      </c>
    </row>
    <row r="18" customFormat="1" ht="34" customHeight="1" spans="1:18">
      <c r="A18" s="23">
        <v>13</v>
      </c>
      <c r="B18" s="23" t="s">
        <v>58</v>
      </c>
      <c r="C18" s="23" t="s">
        <v>59</v>
      </c>
      <c r="D18" s="23" t="s">
        <v>92</v>
      </c>
      <c r="E18" s="23" t="s">
        <v>27</v>
      </c>
      <c r="F18" s="23" t="s">
        <v>28</v>
      </c>
      <c r="G18" s="23" t="s">
        <v>29</v>
      </c>
      <c r="H18" s="24">
        <f>96+0</f>
        <v>96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96</v>
      </c>
    </row>
    <row r="19" customFormat="1" ht="23" customHeight="1" spans="1:18">
      <c r="A19" s="23">
        <v>14</v>
      </c>
      <c r="B19" s="23" t="s">
        <v>62</v>
      </c>
      <c r="C19" s="23" t="s">
        <v>63</v>
      </c>
      <c r="D19" s="23" t="s">
        <v>92</v>
      </c>
      <c r="E19" s="23" t="s">
        <v>27</v>
      </c>
      <c r="F19" s="23" t="s">
        <v>28</v>
      </c>
      <c r="G19" s="23" t="s">
        <v>29</v>
      </c>
      <c r="H19" s="24">
        <f>653.5+0</f>
        <v>653.5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653.5</v>
      </c>
    </row>
    <row r="20" customFormat="1" ht="34" customHeight="1" spans="1:18">
      <c r="A20" s="23">
        <v>15</v>
      </c>
      <c r="B20" s="23" t="s">
        <v>64</v>
      </c>
      <c r="C20" s="23" t="s">
        <v>65</v>
      </c>
      <c r="D20" s="23" t="s">
        <v>92</v>
      </c>
      <c r="E20" s="23" t="s">
        <v>27</v>
      </c>
      <c r="F20" s="23" t="s">
        <v>28</v>
      </c>
      <c r="G20" s="23" t="s">
        <v>29</v>
      </c>
      <c r="H20" s="24">
        <f>57+0</f>
        <v>57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57</v>
      </c>
    </row>
    <row r="21" customFormat="1" ht="45" customHeight="1" spans="1:18">
      <c r="A21" s="23">
        <v>16</v>
      </c>
      <c r="B21" s="23" t="s">
        <v>66</v>
      </c>
      <c r="C21" s="23" t="s">
        <v>67</v>
      </c>
      <c r="D21" s="23" t="s">
        <v>92</v>
      </c>
      <c r="E21" s="23" t="s">
        <v>27</v>
      </c>
      <c r="F21" s="23" t="s">
        <v>28</v>
      </c>
      <c r="G21" s="23" t="s">
        <v>29</v>
      </c>
      <c r="H21" s="24">
        <f>76+0</f>
        <v>76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76</v>
      </c>
    </row>
    <row r="22" customFormat="1" ht="23" customHeight="1" spans="1:18">
      <c r="A22" s="23">
        <v>17</v>
      </c>
      <c r="B22" s="23" t="s">
        <v>68</v>
      </c>
      <c r="C22" s="23" t="s">
        <v>69</v>
      </c>
      <c r="D22" s="23" t="s">
        <v>92</v>
      </c>
      <c r="E22" s="23" t="s">
        <v>27</v>
      </c>
      <c r="F22" s="23" t="s">
        <v>28</v>
      </c>
      <c r="G22" s="23" t="s">
        <v>29</v>
      </c>
      <c r="H22" s="24">
        <f>0+0</f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</row>
    <row r="23" customFormat="1" ht="23" customHeight="1" spans="1:18">
      <c r="A23" s="23">
        <v>18</v>
      </c>
      <c r="B23" s="23" t="s">
        <v>70</v>
      </c>
      <c r="C23" s="23" t="s">
        <v>71</v>
      </c>
      <c r="D23" s="23" t="s">
        <v>92</v>
      </c>
      <c r="E23" s="23" t="s">
        <v>27</v>
      </c>
      <c r="F23" s="23" t="s">
        <v>28</v>
      </c>
      <c r="G23" s="23" t="s">
        <v>29</v>
      </c>
      <c r="H23" s="24">
        <f>643.8+0</f>
        <v>643.8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643.8</v>
      </c>
    </row>
    <row r="24" customFormat="1" ht="23" customHeight="1" spans="1:18">
      <c r="A24" s="23">
        <v>19</v>
      </c>
      <c r="B24" s="23" t="s">
        <v>88</v>
      </c>
      <c r="C24" s="23" t="s">
        <v>89</v>
      </c>
      <c r="D24" s="23" t="s">
        <v>92</v>
      </c>
      <c r="E24" s="23" t="s">
        <v>27</v>
      </c>
      <c r="F24" s="23" t="s">
        <v>28</v>
      </c>
      <c r="G24" s="23" t="s">
        <v>29</v>
      </c>
      <c r="H24" s="24">
        <f>28+0</f>
        <v>28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28</v>
      </c>
    </row>
  </sheetData>
  <mergeCells count="23">
    <mergeCell ref="A1:R1"/>
    <mergeCell ref="A2:E2"/>
    <mergeCell ref="H2:J2"/>
    <mergeCell ref="M2:O2"/>
    <mergeCell ref="H3:Q3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H9" sqref="H9"/>
    </sheetView>
  </sheetViews>
  <sheetFormatPr defaultColWidth="8.8" defaultRowHeight="14.25"/>
  <cols>
    <col min="1" max="1" width="4" style="1" customWidth="1"/>
    <col min="2" max="2" width="13.6333333333333" style="1" customWidth="1"/>
    <col min="3" max="3" width="19.5" style="1" customWidth="1"/>
    <col min="4" max="4" width="6" style="1" customWidth="1"/>
    <col min="5" max="5" width="8.38333333333333" style="1" customWidth="1"/>
    <col min="6" max="6" width="5.5" style="1" customWidth="1"/>
    <col min="7" max="19" width="9" style="1" customWidth="1"/>
    <col min="20" max="20" width="8.88333333333333" style="1" customWidth="1"/>
    <col min="21" max="16384" width="8.8" style="1"/>
  </cols>
  <sheetData>
    <row r="1" s="1" customFormat="1" ht="37.05" customHeight="1" spans="1:20">
      <c r="A1" s="5" t="s">
        <v>93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21" customHeight="1" spans="1:19">
      <c r="A2" s="6" t="s">
        <v>1</v>
      </c>
      <c r="B2" s="6"/>
      <c r="C2" s="6"/>
      <c r="D2" s="6"/>
      <c r="E2" s="6"/>
      <c r="F2" s="6"/>
      <c r="H2" s="10" t="s">
        <v>94</v>
      </c>
      <c r="I2" s="10"/>
      <c r="J2" s="10"/>
      <c r="K2" s="10"/>
      <c r="L2" s="6"/>
      <c r="M2" s="6"/>
      <c r="N2" s="6"/>
      <c r="O2" s="16"/>
      <c r="P2" s="6"/>
      <c r="Q2" s="6"/>
      <c r="R2" s="14" t="s">
        <v>4</v>
      </c>
      <c r="S2" s="15"/>
    </row>
    <row r="3" s="2" customFormat="1" ht="33" customHeight="1" spans="1:20">
      <c r="A3" s="7" t="s">
        <v>5</v>
      </c>
      <c r="B3" s="7" t="s">
        <v>95</v>
      </c>
      <c r="C3" s="7" t="s">
        <v>96</v>
      </c>
      <c r="D3" s="7" t="s">
        <v>97</v>
      </c>
      <c r="E3" s="7" t="s">
        <v>98</v>
      </c>
      <c r="F3" s="7" t="s">
        <v>9</v>
      </c>
      <c r="G3" s="7" t="s">
        <v>99</v>
      </c>
      <c r="H3" s="7"/>
      <c r="I3" s="7"/>
      <c r="J3" s="7" t="s">
        <v>18</v>
      </c>
      <c r="K3" s="7"/>
      <c r="L3" s="7"/>
      <c r="M3" s="7" t="s">
        <v>100</v>
      </c>
      <c r="N3" s="7" t="s">
        <v>101</v>
      </c>
      <c r="O3" s="7" t="s">
        <v>102</v>
      </c>
      <c r="P3" s="11" t="s">
        <v>103</v>
      </c>
      <c r="Q3" s="7" t="s">
        <v>21</v>
      </c>
      <c r="R3" s="7" t="s">
        <v>104</v>
      </c>
      <c r="S3" s="11" t="s">
        <v>22</v>
      </c>
      <c r="T3" s="7" t="s">
        <v>105</v>
      </c>
    </row>
    <row r="4" s="3" customFormat="1" ht="60" customHeight="1" spans="1:20">
      <c r="A4" s="7"/>
      <c r="B4" s="7"/>
      <c r="C4" s="7"/>
      <c r="D4" s="7"/>
      <c r="E4" s="7"/>
      <c r="F4" s="7"/>
      <c r="G4" s="7" t="s">
        <v>14</v>
      </c>
      <c r="H4" s="7" t="s">
        <v>106</v>
      </c>
      <c r="I4" s="7" t="s">
        <v>107</v>
      </c>
      <c r="J4" s="7" t="s">
        <v>14</v>
      </c>
      <c r="K4" s="7" t="s">
        <v>106</v>
      </c>
      <c r="L4" s="7" t="s">
        <v>107</v>
      </c>
      <c r="M4" s="7"/>
      <c r="N4" s="11"/>
      <c r="O4" s="7"/>
      <c r="P4" s="12"/>
      <c r="Q4" s="7"/>
      <c r="R4" s="7"/>
      <c r="S4" s="12"/>
      <c r="T4" s="7"/>
    </row>
    <row r="5" s="4" customFormat="1" ht="34" customHeight="1" spans="1:20">
      <c r="A5" s="8" t="s">
        <v>108</v>
      </c>
      <c r="B5" s="8" t="s">
        <v>50</v>
      </c>
      <c r="C5" s="8" t="s">
        <v>51</v>
      </c>
      <c r="D5" s="8" t="s">
        <v>109</v>
      </c>
      <c r="E5" s="8" t="s">
        <v>110</v>
      </c>
      <c r="F5" s="8" t="s">
        <v>111</v>
      </c>
      <c r="G5" s="9">
        <v>11119.87</v>
      </c>
      <c r="H5" s="9">
        <v>0</v>
      </c>
      <c r="I5" s="13">
        <f t="shared" ref="I5:I15" si="0">SUM(H5+G5)</f>
        <v>11119.87</v>
      </c>
      <c r="J5" s="13">
        <v>0</v>
      </c>
      <c r="K5" s="13">
        <v>0</v>
      </c>
      <c r="L5" s="13">
        <f t="shared" ref="L5:L15" si="1">SUM(K5+J5)</f>
        <v>0</v>
      </c>
      <c r="M5" s="9">
        <v>0</v>
      </c>
      <c r="N5" s="13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11119.87</v>
      </c>
    </row>
    <row r="6" s="4" customFormat="1" ht="34" customHeight="1" spans="1:20">
      <c r="A6" s="8" t="s">
        <v>112</v>
      </c>
      <c r="B6" s="8" t="s">
        <v>68</v>
      </c>
      <c r="C6" s="8" t="s">
        <v>69</v>
      </c>
      <c r="D6" s="8" t="s">
        <v>109</v>
      </c>
      <c r="E6" s="8" t="s">
        <v>110</v>
      </c>
      <c r="F6" s="8" t="s">
        <v>111</v>
      </c>
      <c r="G6" s="9">
        <v>1665.8</v>
      </c>
      <c r="H6" s="9">
        <v>0</v>
      </c>
      <c r="I6" s="13">
        <f t="shared" si="0"/>
        <v>1665.8</v>
      </c>
      <c r="J6" s="13">
        <v>0</v>
      </c>
      <c r="K6" s="13">
        <v>0</v>
      </c>
      <c r="L6" s="13">
        <f t="shared" si="1"/>
        <v>0</v>
      </c>
      <c r="M6" s="9">
        <v>0</v>
      </c>
      <c r="N6" s="13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1665.8</v>
      </c>
    </row>
    <row r="7" s="1" customFormat="1" ht="34" customHeight="1" spans="1:20">
      <c r="A7" s="8" t="s">
        <v>113</v>
      </c>
      <c r="B7" s="8" t="s">
        <v>70</v>
      </c>
      <c r="C7" s="8" t="s">
        <v>71</v>
      </c>
      <c r="D7" s="8" t="s">
        <v>109</v>
      </c>
      <c r="E7" s="8" t="s">
        <v>110</v>
      </c>
      <c r="F7" s="8" t="s">
        <v>111</v>
      </c>
      <c r="G7" s="9">
        <v>2654.48</v>
      </c>
      <c r="H7" s="9">
        <v>0</v>
      </c>
      <c r="I7" s="13">
        <f t="shared" si="0"/>
        <v>2654.48</v>
      </c>
      <c r="J7" s="13">
        <v>0</v>
      </c>
      <c r="K7" s="13">
        <v>0</v>
      </c>
      <c r="L7" s="13">
        <f t="shared" si="1"/>
        <v>0</v>
      </c>
      <c r="M7" s="9">
        <v>0</v>
      </c>
      <c r="N7" s="13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2654.48</v>
      </c>
    </row>
    <row r="8" s="1" customFormat="1" ht="34" customHeight="1" spans="1:20">
      <c r="A8" s="8" t="s">
        <v>114</v>
      </c>
      <c r="B8" s="8" t="s">
        <v>72</v>
      </c>
      <c r="C8" s="8" t="s">
        <v>73</v>
      </c>
      <c r="D8" s="8" t="s">
        <v>109</v>
      </c>
      <c r="E8" s="8" t="s">
        <v>110</v>
      </c>
      <c r="F8" s="8" t="s">
        <v>111</v>
      </c>
      <c r="G8" s="9">
        <v>270.2</v>
      </c>
      <c r="H8" s="9">
        <v>0</v>
      </c>
      <c r="I8" s="13">
        <f t="shared" si="0"/>
        <v>270.2</v>
      </c>
      <c r="J8" s="13">
        <v>0</v>
      </c>
      <c r="K8" s="13">
        <v>0</v>
      </c>
      <c r="L8" s="13">
        <f t="shared" si="1"/>
        <v>0</v>
      </c>
      <c r="M8" s="9">
        <v>0</v>
      </c>
      <c r="N8" s="13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270.2</v>
      </c>
    </row>
    <row r="9" s="1" customFormat="1" ht="34" customHeight="1" spans="1:20">
      <c r="A9" s="8" t="s">
        <v>115</v>
      </c>
      <c r="B9" s="8" t="s">
        <v>74</v>
      </c>
      <c r="C9" s="8" t="s">
        <v>75</v>
      </c>
      <c r="D9" s="8" t="s">
        <v>109</v>
      </c>
      <c r="E9" s="8" t="s">
        <v>110</v>
      </c>
      <c r="F9" s="8" t="s">
        <v>111</v>
      </c>
      <c r="G9" s="9">
        <v>534</v>
      </c>
      <c r="H9" s="9">
        <v>0</v>
      </c>
      <c r="I9" s="13">
        <f t="shared" si="0"/>
        <v>534</v>
      </c>
      <c r="J9" s="13">
        <v>0</v>
      </c>
      <c r="K9" s="13">
        <v>0</v>
      </c>
      <c r="L9" s="13">
        <f t="shared" si="1"/>
        <v>0</v>
      </c>
      <c r="M9" s="9">
        <v>0</v>
      </c>
      <c r="N9" s="13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534</v>
      </c>
    </row>
    <row r="10" s="1" customFormat="1" ht="34" customHeight="1" spans="1:20">
      <c r="A10" s="8" t="s">
        <v>116</v>
      </c>
      <c r="B10" s="8" t="s">
        <v>76</v>
      </c>
      <c r="C10" s="8" t="s">
        <v>77</v>
      </c>
      <c r="D10" s="8" t="s">
        <v>109</v>
      </c>
      <c r="E10" s="8" t="s">
        <v>110</v>
      </c>
      <c r="F10" s="8" t="s">
        <v>111</v>
      </c>
      <c r="G10" s="9">
        <v>1566.8</v>
      </c>
      <c r="H10" s="9">
        <v>0</v>
      </c>
      <c r="I10" s="13">
        <f t="shared" si="0"/>
        <v>1566.8</v>
      </c>
      <c r="J10" s="13">
        <v>0</v>
      </c>
      <c r="K10" s="13">
        <v>0</v>
      </c>
      <c r="L10" s="13">
        <f t="shared" si="1"/>
        <v>0</v>
      </c>
      <c r="M10" s="9">
        <v>0</v>
      </c>
      <c r="N10" s="13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1566.8</v>
      </c>
    </row>
    <row r="11" s="1" customFormat="1" ht="34" customHeight="1" spans="1:20">
      <c r="A11" s="8" t="s">
        <v>117</v>
      </c>
      <c r="B11" s="8" t="s">
        <v>78</v>
      </c>
      <c r="C11" s="8" t="s">
        <v>79</v>
      </c>
      <c r="D11" s="8" t="s">
        <v>109</v>
      </c>
      <c r="E11" s="8" t="s">
        <v>110</v>
      </c>
      <c r="F11" s="8" t="s">
        <v>111</v>
      </c>
      <c r="G11" s="9">
        <v>697</v>
      </c>
      <c r="H11" s="9">
        <v>0</v>
      </c>
      <c r="I11" s="13">
        <f t="shared" si="0"/>
        <v>697</v>
      </c>
      <c r="J11" s="13">
        <v>0</v>
      </c>
      <c r="K11" s="13">
        <v>0</v>
      </c>
      <c r="L11" s="13">
        <f t="shared" si="1"/>
        <v>0</v>
      </c>
      <c r="M11" s="9">
        <v>0</v>
      </c>
      <c r="N11" s="13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697</v>
      </c>
    </row>
    <row r="12" s="1" customFormat="1" ht="34" customHeight="1" spans="1:20">
      <c r="A12" s="8" t="s">
        <v>118</v>
      </c>
      <c r="B12" s="8" t="s">
        <v>80</v>
      </c>
      <c r="C12" s="8" t="s">
        <v>81</v>
      </c>
      <c r="D12" s="8" t="s">
        <v>109</v>
      </c>
      <c r="E12" s="8" t="s">
        <v>110</v>
      </c>
      <c r="F12" s="8" t="s">
        <v>111</v>
      </c>
      <c r="G12" s="9">
        <v>1623.81</v>
      </c>
      <c r="H12" s="9">
        <v>0</v>
      </c>
      <c r="I12" s="13">
        <f t="shared" si="0"/>
        <v>1623.81</v>
      </c>
      <c r="J12" s="13">
        <v>0</v>
      </c>
      <c r="K12" s="13">
        <v>0</v>
      </c>
      <c r="L12" s="13">
        <f t="shared" si="1"/>
        <v>0</v>
      </c>
      <c r="M12" s="9">
        <v>0</v>
      </c>
      <c r="N12" s="13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1623.81</v>
      </c>
    </row>
    <row r="13" s="1" customFormat="1" ht="34" customHeight="1" spans="1:20">
      <c r="A13" s="8" t="s">
        <v>119</v>
      </c>
      <c r="B13" s="8" t="s">
        <v>82</v>
      </c>
      <c r="C13" s="8" t="s">
        <v>83</v>
      </c>
      <c r="D13" s="8" t="s">
        <v>109</v>
      </c>
      <c r="E13" s="8" t="s">
        <v>110</v>
      </c>
      <c r="F13" s="8" t="s">
        <v>111</v>
      </c>
      <c r="G13" s="9">
        <v>517</v>
      </c>
      <c r="H13" s="9">
        <v>0</v>
      </c>
      <c r="I13" s="13">
        <f t="shared" si="0"/>
        <v>517</v>
      </c>
      <c r="J13" s="13">
        <v>0</v>
      </c>
      <c r="K13" s="13">
        <v>0</v>
      </c>
      <c r="L13" s="13">
        <f t="shared" si="1"/>
        <v>0</v>
      </c>
      <c r="M13" s="9">
        <v>0</v>
      </c>
      <c r="N13" s="13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517</v>
      </c>
    </row>
    <row r="14" s="1" customFormat="1" ht="34" customHeight="1" spans="1:20">
      <c r="A14" s="8" t="s">
        <v>120</v>
      </c>
      <c r="B14" s="8" t="s">
        <v>84</v>
      </c>
      <c r="C14" s="8" t="s">
        <v>85</v>
      </c>
      <c r="D14" s="8" t="s">
        <v>109</v>
      </c>
      <c r="E14" s="8" t="s">
        <v>110</v>
      </c>
      <c r="F14" s="8" t="s">
        <v>111</v>
      </c>
      <c r="G14" s="9">
        <v>10222.79</v>
      </c>
      <c r="H14" s="9">
        <v>18.81</v>
      </c>
      <c r="I14" s="13">
        <f t="shared" si="0"/>
        <v>10241.6</v>
      </c>
      <c r="J14" s="13">
        <v>0</v>
      </c>
      <c r="K14" s="13">
        <v>0</v>
      </c>
      <c r="L14" s="13">
        <f t="shared" si="1"/>
        <v>0</v>
      </c>
      <c r="M14" s="9">
        <v>0</v>
      </c>
      <c r="N14" s="13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10241.6</v>
      </c>
    </row>
    <row r="15" s="1" customFormat="1" ht="34" customHeight="1" spans="1:20">
      <c r="A15" s="8" t="s">
        <v>121</v>
      </c>
      <c r="B15" s="8" t="s">
        <v>88</v>
      </c>
      <c r="C15" s="8" t="s">
        <v>89</v>
      </c>
      <c r="D15" s="8" t="s">
        <v>109</v>
      </c>
      <c r="E15" s="8" t="s">
        <v>110</v>
      </c>
      <c r="F15" s="8" t="s">
        <v>111</v>
      </c>
      <c r="G15" s="9">
        <v>476</v>
      </c>
      <c r="H15" s="9">
        <v>0</v>
      </c>
      <c r="I15" s="13">
        <f t="shared" si="0"/>
        <v>476</v>
      </c>
      <c r="J15" s="13">
        <v>0</v>
      </c>
      <c r="K15" s="13">
        <v>0</v>
      </c>
      <c r="L15" s="13">
        <f t="shared" si="1"/>
        <v>0</v>
      </c>
      <c r="M15" s="9">
        <v>0</v>
      </c>
      <c r="N15" s="13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476</v>
      </c>
    </row>
    <row r="16" s="1" customFormat="1" ht="23" customHeight="1" spans="1:20">
      <c r="A16" s="8" t="s">
        <v>105</v>
      </c>
      <c r="B16" s="8"/>
      <c r="C16" s="8"/>
      <c r="D16" s="8"/>
      <c r="E16" s="8"/>
      <c r="F16" s="8"/>
      <c r="G16" s="9">
        <f t="shared" ref="G16:T16" si="2">SUM(G5:G15)</f>
        <v>31347.75</v>
      </c>
      <c r="H16" s="9">
        <f t="shared" si="2"/>
        <v>18.81</v>
      </c>
      <c r="I16" s="13">
        <f t="shared" si="2"/>
        <v>31366.56</v>
      </c>
      <c r="J16" s="13">
        <f t="shared" si="2"/>
        <v>0</v>
      </c>
      <c r="K16" s="13">
        <f t="shared" si="2"/>
        <v>0</v>
      </c>
      <c r="L16" s="13">
        <f t="shared" si="2"/>
        <v>0</v>
      </c>
      <c r="M16" s="9">
        <f t="shared" si="2"/>
        <v>0</v>
      </c>
      <c r="N16" s="13">
        <f t="shared" si="2"/>
        <v>0</v>
      </c>
      <c r="O16" s="13">
        <f t="shared" si="2"/>
        <v>0</v>
      </c>
      <c r="P16" s="13">
        <f t="shared" si="2"/>
        <v>0</v>
      </c>
      <c r="Q16" s="13">
        <f t="shared" si="2"/>
        <v>0</v>
      </c>
      <c r="R16" s="13">
        <f t="shared" si="2"/>
        <v>0</v>
      </c>
      <c r="S16" s="13">
        <f t="shared" si="2"/>
        <v>0</v>
      </c>
      <c r="T16" s="13">
        <f t="shared" si="2"/>
        <v>31366.56</v>
      </c>
    </row>
  </sheetData>
  <mergeCells count="19">
    <mergeCell ref="A1:T1"/>
    <mergeCell ref="H2:K2"/>
    <mergeCell ref="G3:I3"/>
    <mergeCell ref="J3:L3"/>
    <mergeCell ref="A16:F16"/>
    <mergeCell ref="A3:A4"/>
    <mergeCell ref="B3:B4"/>
    <mergeCell ref="C3:C4"/>
    <mergeCell ref="D3:D4"/>
    <mergeCell ref="E3:E4"/>
    <mergeCell ref="F3:F4"/>
    <mergeCell ref="M3:M4"/>
    <mergeCell ref="N3:N4"/>
    <mergeCell ref="O3:O4"/>
    <mergeCell ref="P3:P4"/>
    <mergeCell ref="Q3:Q4"/>
    <mergeCell ref="R3:R4"/>
    <mergeCell ref="S3:S4"/>
    <mergeCell ref="T3:T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workbookViewId="0">
      <selection activeCell="I6" sqref="I6"/>
    </sheetView>
  </sheetViews>
  <sheetFormatPr defaultColWidth="8.8" defaultRowHeight="14.25"/>
  <cols>
    <col min="1" max="1" width="4" style="1" customWidth="1"/>
    <col min="2" max="2" width="13.6333333333333" style="1" customWidth="1"/>
    <col min="3" max="3" width="19.5" style="1" customWidth="1"/>
    <col min="4" max="4" width="6" style="1" customWidth="1"/>
    <col min="5" max="5" width="8.38333333333333" style="1" customWidth="1"/>
    <col min="6" max="6" width="5.5" style="1" customWidth="1"/>
    <col min="7" max="19" width="9" style="1" customWidth="1"/>
    <col min="20" max="20" width="8.88333333333333" style="1" customWidth="1"/>
    <col min="21" max="16384" width="8.8" style="1"/>
  </cols>
  <sheetData>
    <row r="1" s="1" customFormat="1" ht="37.05" customHeight="1" spans="1:20">
      <c r="A1" s="5" t="s">
        <v>122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21" customHeight="1" spans="1:19">
      <c r="A2" s="6" t="s">
        <v>1</v>
      </c>
      <c r="B2" s="6"/>
      <c r="C2" s="6"/>
      <c r="D2" s="6"/>
      <c r="E2" s="6"/>
      <c r="F2" s="6"/>
      <c r="H2" s="6"/>
      <c r="I2" s="10" t="s">
        <v>94</v>
      </c>
      <c r="J2" s="10"/>
      <c r="K2" s="10"/>
      <c r="L2" s="6"/>
      <c r="M2" s="6"/>
      <c r="N2" s="6"/>
      <c r="O2" s="6"/>
      <c r="P2" s="6"/>
      <c r="Q2" s="6"/>
      <c r="R2" s="14" t="s">
        <v>4</v>
      </c>
      <c r="S2" s="15"/>
    </row>
    <row r="3" s="2" customFormat="1" ht="33" customHeight="1" spans="1:20">
      <c r="A3" s="7" t="s">
        <v>5</v>
      </c>
      <c r="B3" s="7" t="s">
        <v>95</v>
      </c>
      <c r="C3" s="7" t="s">
        <v>96</v>
      </c>
      <c r="D3" s="7" t="s">
        <v>97</v>
      </c>
      <c r="E3" s="7" t="s">
        <v>98</v>
      </c>
      <c r="F3" s="7" t="s">
        <v>9</v>
      </c>
      <c r="G3" s="7" t="s">
        <v>99</v>
      </c>
      <c r="H3" s="7"/>
      <c r="I3" s="7"/>
      <c r="J3" s="7" t="s">
        <v>18</v>
      </c>
      <c r="K3" s="7"/>
      <c r="L3" s="7"/>
      <c r="M3" s="7" t="s">
        <v>100</v>
      </c>
      <c r="N3" s="7" t="s">
        <v>101</v>
      </c>
      <c r="O3" s="7" t="s">
        <v>102</v>
      </c>
      <c r="P3" s="11" t="s">
        <v>103</v>
      </c>
      <c r="Q3" s="7" t="s">
        <v>21</v>
      </c>
      <c r="R3" s="7" t="s">
        <v>104</v>
      </c>
      <c r="S3" s="11" t="s">
        <v>22</v>
      </c>
      <c r="T3" s="7" t="s">
        <v>105</v>
      </c>
    </row>
    <row r="4" s="3" customFormat="1" ht="60" customHeight="1" spans="1:20">
      <c r="A4" s="7"/>
      <c r="B4" s="7"/>
      <c r="C4" s="7"/>
      <c r="D4" s="7"/>
      <c r="E4" s="7"/>
      <c r="F4" s="7"/>
      <c r="G4" s="7" t="s">
        <v>14</v>
      </c>
      <c r="H4" s="7" t="s">
        <v>106</v>
      </c>
      <c r="I4" s="7" t="s">
        <v>107</v>
      </c>
      <c r="J4" s="7" t="s">
        <v>14</v>
      </c>
      <c r="K4" s="7" t="s">
        <v>106</v>
      </c>
      <c r="L4" s="7" t="s">
        <v>107</v>
      </c>
      <c r="M4" s="7"/>
      <c r="N4" s="11"/>
      <c r="O4" s="7"/>
      <c r="P4" s="12"/>
      <c r="Q4" s="7"/>
      <c r="R4" s="7"/>
      <c r="S4" s="12"/>
      <c r="T4" s="7"/>
    </row>
    <row r="5" s="4" customFormat="1" ht="34" customHeight="1" spans="1:20">
      <c r="A5" s="8" t="s">
        <v>108</v>
      </c>
      <c r="B5" s="8" t="s">
        <v>50</v>
      </c>
      <c r="C5" s="8" t="s">
        <v>51</v>
      </c>
      <c r="D5" s="8" t="s">
        <v>109</v>
      </c>
      <c r="E5" s="8" t="s">
        <v>123</v>
      </c>
      <c r="F5" s="8" t="s">
        <v>111</v>
      </c>
      <c r="G5" s="9">
        <v>1149</v>
      </c>
      <c r="H5" s="9">
        <v>0</v>
      </c>
      <c r="I5" s="13">
        <f t="shared" ref="I5:I9" si="0">SUM(H5+G5)</f>
        <v>1149</v>
      </c>
      <c r="J5" s="13">
        <v>0</v>
      </c>
      <c r="K5" s="13">
        <v>0</v>
      </c>
      <c r="L5" s="13">
        <f t="shared" ref="L5:L9" si="1">SUM(K5+J5)</f>
        <v>0</v>
      </c>
      <c r="M5" s="9">
        <v>0</v>
      </c>
      <c r="N5" s="13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1149</v>
      </c>
    </row>
    <row r="6" s="4" customFormat="1" ht="34" customHeight="1" spans="1:20">
      <c r="A6" s="8" t="s">
        <v>112</v>
      </c>
      <c r="B6" s="8" t="s">
        <v>68</v>
      </c>
      <c r="C6" s="8" t="s">
        <v>69</v>
      </c>
      <c r="D6" s="8" t="s">
        <v>109</v>
      </c>
      <c r="E6" s="8" t="s">
        <v>123</v>
      </c>
      <c r="F6" s="8" t="s">
        <v>111</v>
      </c>
      <c r="G6" s="9">
        <v>0</v>
      </c>
      <c r="H6" s="9">
        <v>0</v>
      </c>
      <c r="I6" s="13">
        <f t="shared" si="0"/>
        <v>0</v>
      </c>
      <c r="J6" s="13">
        <v>0</v>
      </c>
      <c r="K6" s="13">
        <v>0</v>
      </c>
      <c r="L6" s="13">
        <f t="shared" si="1"/>
        <v>0</v>
      </c>
      <c r="M6" s="9">
        <v>0</v>
      </c>
      <c r="N6" s="13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</row>
    <row r="7" s="1" customFormat="1" ht="34" customHeight="1" spans="1:20">
      <c r="A7" s="8" t="s">
        <v>113</v>
      </c>
      <c r="B7" s="8" t="s">
        <v>70</v>
      </c>
      <c r="C7" s="8" t="s">
        <v>71</v>
      </c>
      <c r="D7" s="8" t="s">
        <v>109</v>
      </c>
      <c r="E7" s="8" t="s">
        <v>123</v>
      </c>
      <c r="F7" s="8" t="s">
        <v>111</v>
      </c>
      <c r="G7" s="9">
        <v>104</v>
      </c>
      <c r="H7" s="9">
        <v>0</v>
      </c>
      <c r="I7" s="13">
        <f t="shared" si="0"/>
        <v>104</v>
      </c>
      <c r="J7" s="13">
        <v>0</v>
      </c>
      <c r="K7" s="13">
        <v>0</v>
      </c>
      <c r="L7" s="13">
        <f t="shared" si="1"/>
        <v>0</v>
      </c>
      <c r="M7" s="9">
        <v>0</v>
      </c>
      <c r="N7" s="13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104</v>
      </c>
    </row>
    <row r="8" s="1" customFormat="1" ht="34" customHeight="1" spans="1:20">
      <c r="A8" s="8" t="s">
        <v>114</v>
      </c>
      <c r="B8" s="8" t="s">
        <v>74</v>
      </c>
      <c r="C8" s="8" t="s">
        <v>75</v>
      </c>
      <c r="D8" s="8" t="s">
        <v>109</v>
      </c>
      <c r="E8" s="8" t="s">
        <v>123</v>
      </c>
      <c r="F8" s="8" t="s">
        <v>111</v>
      </c>
      <c r="G8" s="9">
        <v>0</v>
      </c>
      <c r="H8" s="9">
        <v>0</v>
      </c>
      <c r="I8" s="13">
        <f t="shared" si="0"/>
        <v>0</v>
      </c>
      <c r="J8" s="13">
        <v>0</v>
      </c>
      <c r="K8" s="13">
        <v>0</v>
      </c>
      <c r="L8" s="13">
        <f t="shared" si="1"/>
        <v>0</v>
      </c>
      <c r="M8" s="9">
        <v>0</v>
      </c>
      <c r="N8" s="13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</row>
    <row r="9" s="1" customFormat="1" ht="34" customHeight="1" spans="1:20">
      <c r="A9" s="8" t="s">
        <v>115</v>
      </c>
      <c r="B9" s="8" t="s">
        <v>80</v>
      </c>
      <c r="C9" s="8" t="s">
        <v>81</v>
      </c>
      <c r="D9" s="8" t="s">
        <v>109</v>
      </c>
      <c r="E9" s="8" t="s">
        <v>123</v>
      </c>
      <c r="F9" s="8" t="s">
        <v>111</v>
      </c>
      <c r="G9" s="9">
        <v>81</v>
      </c>
      <c r="H9" s="9">
        <v>0</v>
      </c>
      <c r="I9" s="13">
        <f t="shared" si="0"/>
        <v>81</v>
      </c>
      <c r="J9" s="13">
        <v>0</v>
      </c>
      <c r="K9" s="13">
        <v>0</v>
      </c>
      <c r="L9" s="13">
        <f t="shared" si="1"/>
        <v>0</v>
      </c>
      <c r="M9" s="9">
        <v>0</v>
      </c>
      <c r="N9" s="13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81</v>
      </c>
    </row>
    <row r="10" s="1" customFormat="1" ht="23" customHeight="1" spans="1:20">
      <c r="A10" s="8" t="s">
        <v>105</v>
      </c>
      <c r="B10" s="8"/>
      <c r="C10" s="8"/>
      <c r="D10" s="8"/>
      <c r="E10" s="8"/>
      <c r="F10" s="8"/>
      <c r="G10" s="9">
        <f t="shared" ref="G10:T10" si="2">SUM(G5:G9)</f>
        <v>1334</v>
      </c>
      <c r="H10" s="9">
        <f t="shared" si="2"/>
        <v>0</v>
      </c>
      <c r="I10" s="13">
        <f t="shared" si="2"/>
        <v>1334</v>
      </c>
      <c r="J10" s="13">
        <f t="shared" si="2"/>
        <v>0</v>
      </c>
      <c r="K10" s="13">
        <f t="shared" si="2"/>
        <v>0</v>
      </c>
      <c r="L10" s="13">
        <f t="shared" si="2"/>
        <v>0</v>
      </c>
      <c r="M10" s="9">
        <f t="shared" si="2"/>
        <v>0</v>
      </c>
      <c r="N10" s="13">
        <f t="shared" si="2"/>
        <v>0</v>
      </c>
      <c r="O10" s="13">
        <f t="shared" si="2"/>
        <v>0</v>
      </c>
      <c r="P10" s="13">
        <f t="shared" si="2"/>
        <v>0</v>
      </c>
      <c r="Q10" s="13">
        <f t="shared" si="2"/>
        <v>0</v>
      </c>
      <c r="R10" s="13">
        <f t="shared" si="2"/>
        <v>0</v>
      </c>
      <c r="S10" s="13">
        <f t="shared" si="2"/>
        <v>0</v>
      </c>
      <c r="T10" s="13">
        <f t="shared" si="2"/>
        <v>1334</v>
      </c>
    </row>
  </sheetData>
  <mergeCells count="19">
    <mergeCell ref="A1:T1"/>
    <mergeCell ref="I2:K2"/>
    <mergeCell ref="G3:I3"/>
    <mergeCell ref="J3:L3"/>
    <mergeCell ref="A10:F10"/>
    <mergeCell ref="A3:A4"/>
    <mergeCell ref="B3:B4"/>
    <mergeCell ref="C3:C4"/>
    <mergeCell ref="D3:D4"/>
    <mergeCell ref="E3:E4"/>
    <mergeCell ref="F3:F4"/>
    <mergeCell ref="M3:M4"/>
    <mergeCell ref="N3:N4"/>
    <mergeCell ref="O3:O4"/>
    <mergeCell ref="P3:P4"/>
    <mergeCell ref="Q3:Q4"/>
    <mergeCell ref="R3:R4"/>
    <mergeCell ref="S3:S4"/>
    <mergeCell ref="T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职工药店1月结算2.28</vt:lpstr>
      <vt:lpstr>居民药店1月结算2.28</vt:lpstr>
      <vt:lpstr>12月职工异地购药2.12</vt:lpstr>
      <vt:lpstr>12月居民异地购药2.12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2025-03-04T03:27:33Z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0D0A27006F674B09BE1039F7D3595F0C</vt:lpwstr>
  </property>
</Properties>
</file>