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1" activeTab="5"/>
  </bookViews>
  <sheets>
    <sheet name="职工2025年2月结算3.28" sheetId="8" r:id="rId1"/>
    <sheet name="202412职工年终清算" sheetId="9" r:id="rId2"/>
    <sheet name="202501生育住院" sheetId="10" r:id="rId3"/>
    <sheet name="1月异地住院" sheetId="11" r:id="rId4"/>
    <sheet name="1月异地门诊" sheetId="12" r:id="rId5"/>
    <sheet name="1月离休异地" sheetId="13" r:id="rId6"/>
  </sheets>
  <calcPr calcId="144525"/>
</workbook>
</file>

<file path=xl/sharedStrings.xml><?xml version="1.0" encoding="utf-8"?>
<sst xmlns="http://schemas.openxmlformats.org/spreadsheetml/2006/main" count="397" uniqueCount="101">
  <si>
    <t>昆明市医疗保险定点医疗机构费用结算拨付明细表</t>
  </si>
  <si>
    <t>经办机构：经开区</t>
  </si>
  <si>
    <t/>
  </si>
  <si>
    <t>拨款时间：2025年3月28日</t>
  </si>
  <si>
    <t>单位：元</t>
  </si>
  <si>
    <t>序号</t>
  </si>
  <si>
    <t>机构编码</t>
  </si>
  <si>
    <t>机构名称</t>
  </si>
  <si>
    <t>险种</t>
  </si>
  <si>
    <t>结算类别</t>
  </si>
  <si>
    <t>结算方式</t>
  </si>
  <si>
    <t>费款所属期</t>
  </si>
  <si>
    <t>医保实际支付费用</t>
  </si>
  <si>
    <t>实付合计</t>
  </si>
  <si>
    <t>个人账户</t>
  </si>
  <si>
    <t>基本统筹基金支付</t>
  </si>
  <si>
    <t>离休保障基金支付</t>
  </si>
  <si>
    <t>大病统筹基金支付</t>
  </si>
  <si>
    <t>公务员补助</t>
  </si>
  <si>
    <t>在职医疗照顾人员补助</t>
  </si>
  <si>
    <t>退休医疗照顾人员补助</t>
  </si>
  <si>
    <t>医疗救助</t>
  </si>
  <si>
    <t>兜底保障</t>
  </si>
  <si>
    <t>财政补助</t>
  </si>
  <si>
    <t>H53011102337</t>
  </si>
  <si>
    <t>一心堂健康管理有限公司经开贵昆路诊所</t>
  </si>
  <si>
    <t>职工</t>
  </si>
  <si>
    <t>门诊</t>
  </si>
  <si>
    <t>月结算</t>
  </si>
  <si>
    <t>202502</t>
  </si>
  <si>
    <t>H53011400045</t>
  </si>
  <si>
    <t>昆明市呈贡区洛羊街道社区卫生服务中心</t>
  </si>
  <si>
    <t>住院</t>
  </si>
  <si>
    <t>月预结算</t>
  </si>
  <si>
    <t>H53011400046</t>
  </si>
  <si>
    <t>昆明经济技术开发区八公里社区卫生服务站</t>
  </si>
  <si>
    <t>H53011400068</t>
  </si>
  <si>
    <t>官渡区阿拉街道社区卫生服务中心（昆明市官渡区中医骨科医院）</t>
  </si>
  <si>
    <t>H53011400071</t>
  </si>
  <si>
    <t>云南省荣军优抚医院</t>
  </si>
  <si>
    <t>H53011400195</t>
  </si>
  <si>
    <t>昆明市经开人民医院</t>
  </si>
  <si>
    <t>生育住院</t>
  </si>
  <si>
    <t>生育门诊</t>
  </si>
  <si>
    <t>H53011400371</t>
  </si>
  <si>
    <t>昆明经济技术开发区昌宏社区新广丰社区卫生服务站</t>
  </si>
  <si>
    <t>H53011400373</t>
  </si>
  <si>
    <t>昆明经济技术开发区小麻苴社区卫生服务站</t>
  </si>
  <si>
    <t>H53011400402</t>
  </si>
  <si>
    <t>昆明经济技术开发区出口加工区社区卫生服务中心</t>
  </si>
  <si>
    <t>H53011401616</t>
  </si>
  <si>
    <t>昆明经济技术开发区普照社区卫生服务站</t>
  </si>
  <si>
    <t>H53015401683</t>
  </si>
  <si>
    <t>昆明经济技术开发区航天社区卫生服务站</t>
  </si>
  <si>
    <t>H53015402121</t>
  </si>
  <si>
    <t>昆明耀兴华瑞医院</t>
  </si>
  <si>
    <t>H53015402221</t>
  </si>
  <si>
    <t>经开仁兴诊所</t>
  </si>
  <si>
    <t>H53015402410</t>
  </si>
  <si>
    <t>经开高文兴诊所</t>
  </si>
  <si>
    <t>H53015402730</t>
  </si>
  <si>
    <t>经开香颂口腔诊所</t>
  </si>
  <si>
    <t>H53015402768</t>
  </si>
  <si>
    <t>昆明经济技术开发区建工新城社区卫生服务中心</t>
  </si>
  <si>
    <t>H53015402788</t>
  </si>
  <si>
    <t>昆明经济技术开发区春漫时光社区卫生服务站</t>
  </si>
  <si>
    <t>合计(23家)</t>
  </si>
  <si>
    <t>DRG年终清算拨付</t>
  </si>
  <si>
    <t>202412</t>
  </si>
  <si>
    <t>H53011400228</t>
  </si>
  <si>
    <t>昆明航天医院</t>
  </si>
  <si>
    <t>合计(6家)</t>
  </si>
  <si>
    <t>拨款时间：2025年3月11日</t>
  </si>
  <si>
    <t>202501</t>
  </si>
  <si>
    <t>合计(1家)</t>
  </si>
  <si>
    <t>昆明市城镇职工医保定点医药机构异地就医费用结算明细表</t>
  </si>
  <si>
    <t>医疗机构编号</t>
  </si>
  <si>
    <t>医疗机构名称</t>
  </si>
  <si>
    <t>数据期别</t>
  </si>
  <si>
    <t>险种类别</t>
  </si>
  <si>
    <t>基本医疗保险</t>
  </si>
  <si>
    <t>大病补充医疗保险</t>
  </si>
  <si>
    <t>医疗照顾专项补助</t>
  </si>
  <si>
    <t>其他补助</t>
  </si>
  <si>
    <t>审核扣款</t>
  </si>
  <si>
    <t>建档立卡医疗救助</t>
  </si>
  <si>
    <t>合计</t>
  </si>
  <si>
    <t>统筹基金</t>
  </si>
  <si>
    <t>小计</t>
  </si>
  <si>
    <t>1</t>
  </si>
  <si>
    <t>城镇职工</t>
  </si>
  <si>
    <t>2</t>
  </si>
  <si>
    <t>3</t>
  </si>
  <si>
    <t>4</t>
  </si>
  <si>
    <t>5</t>
  </si>
  <si>
    <t>6</t>
  </si>
  <si>
    <t>7</t>
  </si>
  <si>
    <t>8</t>
  </si>
  <si>
    <t>9</t>
  </si>
  <si>
    <t>昆明市离休人员医疗保障医保定点医药机构异地就医费用结算明细表</t>
  </si>
  <si>
    <t>离休人员医疗保障</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</si>
</sst>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m/dd\ hh:mm:ss"/>
    <numFmt numFmtId="178" formatCode="0.00;[Red]0.00"/>
  </numFmts>
  <fonts count="41">
    <font>
      <sz val="11"/>
      <color indexed="8"/>
      <name val="宋体"/>
      <charset val="134"/>
      <scheme val="minor"/>
    </font>
    <font>
      <sz val="12"/>
      <name val="宋体"/>
      <charset val="134"/>
    </font>
    <font>
      <sz val="11"/>
      <name val="宋体"/>
      <charset val="134"/>
    </font>
    <font>
      <sz val="10"/>
      <name val="宋体"/>
      <charset val="134"/>
    </font>
    <font>
      <b/>
      <sz val="16"/>
      <name val="宋体"/>
      <charset val="134"/>
    </font>
    <font>
      <sz val="10"/>
      <color rgb="FF333333"/>
      <name val="宋体"/>
      <charset val="134"/>
    </font>
    <font>
      <b/>
      <sz val="9"/>
      <name val="宋体"/>
      <charset val="134"/>
    </font>
    <font>
      <b/>
      <sz val="12"/>
      <name val="宋体"/>
      <charset val="134"/>
    </font>
    <font>
      <u/>
      <sz val="12"/>
      <name val="宋体"/>
      <charset val="134"/>
    </font>
    <font>
      <b/>
      <sz val="16"/>
      <color rgb="FF000000"/>
      <name val="仿宋"/>
      <charset val="134"/>
    </font>
    <font>
      <b/>
      <sz val="9"/>
      <color rgb="FF000000"/>
      <name val="仿宋"/>
      <charset val="134"/>
    </font>
    <font>
      <b/>
      <sz val="9"/>
      <color rgb="FF000000"/>
      <name val="微软雅黑"/>
      <charset val="134"/>
    </font>
    <font>
      <b/>
      <sz val="10"/>
      <color rgb="FF000000"/>
      <name val="仿宋"/>
      <charset val="134"/>
    </font>
    <font>
      <b/>
      <sz val="9"/>
      <color rgb="FF333333"/>
      <name val="仿宋"/>
      <charset val="134"/>
    </font>
    <font>
      <sz val="11"/>
      <color indexed="8"/>
      <name val="宋体"/>
      <charset val="134"/>
    </font>
    <font>
      <b/>
      <sz val="16"/>
      <color rgb="FF000000"/>
      <name val="宋体"/>
      <charset val="134"/>
    </font>
    <font>
      <sz val="9"/>
      <color rgb="FF000000"/>
      <name val="宋体"/>
      <charset val="134"/>
    </font>
    <font>
      <b/>
      <sz val="9"/>
      <color rgb="FF000000"/>
      <name val="宋体"/>
      <charset val="134"/>
    </font>
    <font>
      <b/>
      <sz val="10"/>
      <color rgb="FF000000"/>
      <name val="宋体"/>
      <charset val="134"/>
    </font>
    <font>
      <sz val="9"/>
      <color rgb="FF333333"/>
      <name val="宋体"/>
      <charset val="134"/>
    </font>
    <font>
      <b/>
      <sz val="9"/>
      <color rgb="FF333333"/>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rgb="FF333333"/>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1" fillId="0" borderId="0" applyFont="0" applyFill="0" applyBorder="0" applyAlignment="0" applyProtection="0">
      <alignment vertical="center"/>
    </xf>
    <xf numFmtId="0" fontId="22" fillId="4" borderId="0" applyNumberFormat="0" applyBorder="0" applyAlignment="0" applyProtection="0">
      <alignment vertical="center"/>
    </xf>
    <xf numFmtId="0" fontId="23" fillId="5" borderId="6"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6" borderId="0" applyNumberFormat="0" applyBorder="0" applyAlignment="0" applyProtection="0">
      <alignment vertical="center"/>
    </xf>
    <xf numFmtId="0" fontId="24" fillId="7" borderId="0" applyNumberFormat="0" applyBorder="0" applyAlignment="0" applyProtection="0">
      <alignment vertical="center"/>
    </xf>
    <xf numFmtId="43" fontId="21" fillId="0" borderId="0" applyFont="0" applyFill="0" applyBorder="0" applyAlignment="0" applyProtection="0">
      <alignment vertical="center"/>
    </xf>
    <xf numFmtId="0" fontId="25" fillId="8"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9" borderId="7" applyNumberFormat="0" applyFont="0" applyAlignment="0" applyProtection="0">
      <alignment vertical="center"/>
    </xf>
    <xf numFmtId="0" fontId="25" fillId="10"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0" borderId="8" applyNumberFormat="0" applyFill="0" applyAlignment="0" applyProtection="0">
      <alignment vertical="center"/>
    </xf>
    <xf numFmtId="0" fontId="25" fillId="11" borderId="0" applyNumberFormat="0" applyBorder="0" applyAlignment="0" applyProtection="0">
      <alignment vertical="center"/>
    </xf>
    <xf numFmtId="0" fontId="28" fillId="0" borderId="9" applyNumberFormat="0" applyFill="0" applyAlignment="0" applyProtection="0">
      <alignment vertical="center"/>
    </xf>
    <xf numFmtId="0" fontId="25" fillId="12" borderId="0" applyNumberFormat="0" applyBorder="0" applyAlignment="0" applyProtection="0">
      <alignment vertical="center"/>
    </xf>
    <xf numFmtId="0" fontId="34" fillId="13" borderId="10" applyNumberFormat="0" applyAlignment="0" applyProtection="0">
      <alignment vertical="center"/>
    </xf>
    <xf numFmtId="0" fontId="35" fillId="13" borderId="6" applyNumberFormat="0" applyAlignment="0" applyProtection="0">
      <alignment vertical="center"/>
    </xf>
    <xf numFmtId="0" fontId="36" fillId="14" borderId="11" applyNumberFormat="0" applyAlignment="0" applyProtection="0">
      <alignment vertical="center"/>
    </xf>
    <xf numFmtId="0" fontId="22" fillId="15" borderId="0" applyNumberFormat="0" applyBorder="0" applyAlignment="0" applyProtection="0">
      <alignment vertical="center"/>
    </xf>
    <xf numFmtId="0" fontId="25" fillId="16" borderId="0" applyNumberFormat="0" applyBorder="0" applyAlignment="0" applyProtection="0">
      <alignment vertical="center"/>
    </xf>
    <xf numFmtId="0" fontId="37" fillId="0" borderId="12" applyNumberFormat="0" applyFill="0" applyAlignment="0" applyProtection="0">
      <alignment vertical="center"/>
    </xf>
    <xf numFmtId="0" fontId="38" fillId="0" borderId="13" applyNumberFormat="0" applyFill="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22" fillId="19" borderId="0" applyNumberFormat="0" applyBorder="0" applyAlignment="0" applyProtection="0">
      <alignment vertical="center"/>
    </xf>
    <xf numFmtId="0" fontId="25"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2"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2" fillId="33" borderId="0" applyNumberFormat="0" applyBorder="0" applyAlignment="0" applyProtection="0">
      <alignment vertical="center"/>
    </xf>
    <xf numFmtId="0" fontId="25" fillId="34" borderId="0" applyNumberFormat="0" applyBorder="0" applyAlignment="0" applyProtection="0">
      <alignment vertical="center"/>
    </xf>
  </cellStyleXfs>
  <cellXfs count="78">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NumberFormat="1" applyFont="1" applyFill="1" applyBorder="1" applyAlignment="1">
      <alignment horizontal="center" vertical="center"/>
    </xf>
    <xf numFmtId="0" fontId="1" fillId="0" borderId="0" xfId="0" applyNumberFormat="1" applyFont="1" applyFill="1" applyBorder="1" applyAlignment="1">
      <alignment vertical="center"/>
    </xf>
    <xf numFmtId="0" fontId="1" fillId="0" borderId="0" xfId="0" applyNumberFormat="1" applyFont="1" applyFill="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2" fontId="5" fillId="2" borderId="1" xfId="0" applyNumberFormat="1" applyFont="1" applyFill="1" applyBorder="1" applyAlignment="1">
      <alignment horizontal="right" vertical="center" wrapText="1"/>
    </xf>
    <xf numFmtId="0" fontId="5" fillId="2" borderId="1"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right"/>
    </xf>
    <xf numFmtId="0" fontId="8" fillId="0" borderId="0" xfId="0" applyFont="1" applyFill="1" applyBorder="1" applyAlignment="1"/>
    <xf numFmtId="0" fontId="1" fillId="0" borderId="0" xfId="0" applyFont="1" applyFill="1" applyBorder="1" applyAlignment="1">
      <alignment horizontal="center" vertical="center"/>
    </xf>
    <xf numFmtId="0" fontId="1" fillId="0" borderId="0" xfId="0" applyNumberFormat="1"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176" fontId="3" fillId="0" borderId="1" xfId="0" applyNumberFormat="1" applyFont="1" applyFill="1" applyBorder="1" applyAlignment="1">
      <alignment horizontal="right" vertical="center" shrinkToFit="1"/>
    </xf>
    <xf numFmtId="0" fontId="1" fillId="0" borderId="0" xfId="0" applyFont="1" applyFill="1" applyBorder="1" applyAlignment="1"/>
    <xf numFmtId="0" fontId="1" fillId="0" borderId="0" xfId="0" applyFont="1" applyFill="1" applyBorder="1" applyAlignment="1"/>
    <xf numFmtId="0" fontId="1"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1" fillId="0" borderId="0" xfId="0" applyFont="1" applyFill="1" applyBorder="1" applyAlignment="1">
      <alignment horizontal="right"/>
    </xf>
    <xf numFmtId="0" fontId="7" fillId="0" borderId="0" xfId="0" applyFont="1" applyFill="1" applyBorder="1" applyAlignment="1">
      <alignment horizontal="right"/>
    </xf>
    <xf numFmtId="177" fontId="1" fillId="0" borderId="0" xfId="0" applyNumberFormat="1" applyFont="1" applyFill="1" applyBorder="1" applyAlignment="1"/>
    <xf numFmtId="0" fontId="1"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NumberFormat="1" applyFont="1" applyFill="1" applyBorder="1" applyAlignment="1">
      <alignment horizontal="center" vertical="center"/>
    </xf>
    <xf numFmtId="0" fontId="1" fillId="0" borderId="0" xfId="0" applyNumberFormat="1" applyFont="1" applyFill="1" applyBorder="1" applyAlignment="1">
      <alignment vertical="center"/>
    </xf>
    <xf numFmtId="0" fontId="2"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2" fontId="5" fillId="2" borderId="1" xfId="0" applyNumberFormat="1" applyFont="1" applyFill="1" applyBorder="1" applyAlignment="1">
      <alignment horizontal="right" vertical="center" wrapText="1"/>
    </xf>
    <xf numFmtId="0" fontId="1" fillId="0" borderId="0" xfId="0" applyNumberFormat="1" applyFont="1" applyFill="1" applyAlignment="1">
      <alignment horizontal="center" vertical="center"/>
    </xf>
    <xf numFmtId="0" fontId="1" fillId="0" borderId="0" xfId="0" applyNumberFormat="1"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176" fontId="3" fillId="0" borderId="1" xfId="0" applyNumberFormat="1" applyFont="1" applyFill="1" applyBorder="1" applyAlignment="1">
      <alignment horizontal="right" vertical="center" shrinkToFit="1"/>
    </xf>
    <xf numFmtId="0"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1" fillId="0" borderId="0" xfId="0" applyFont="1" applyFill="1" applyBorder="1" applyAlignment="1">
      <alignment horizontal="center" vertical="center"/>
    </xf>
    <xf numFmtId="176" fontId="1" fillId="0" borderId="0" xfId="0" applyNumberFormat="1" applyFont="1" applyFill="1" applyBorder="1" applyAlignment="1">
      <alignment horizontal="right" vertical="center"/>
    </xf>
    <xf numFmtId="0" fontId="6" fillId="0" borderId="0" xfId="0" applyFont="1" applyFill="1" applyBorder="1" applyAlignment="1">
      <alignment horizontal="center" vertical="center"/>
    </xf>
    <xf numFmtId="0" fontId="7" fillId="0" borderId="0" xfId="0" applyFont="1" applyFill="1" applyBorder="1" applyAlignment="1">
      <alignment horizontal="right"/>
    </xf>
    <xf numFmtId="0" fontId="8" fillId="0" borderId="0" xfId="0" applyFont="1" applyFill="1" applyBorder="1" applyAlignment="1"/>
    <xf numFmtId="178" fontId="6" fillId="0" borderId="0" xfId="0" applyNumberFormat="1" applyFont="1" applyFill="1" applyBorder="1" applyAlignment="1">
      <alignment horizontal="center" vertical="center"/>
    </xf>
    <xf numFmtId="0" fontId="1" fillId="0" borderId="0" xfId="0" applyFont="1" applyFill="1" applyBorder="1" applyAlignment="1"/>
    <xf numFmtId="0" fontId="1" fillId="0" borderId="0" xfId="0" applyFont="1" applyFill="1" applyBorder="1" applyAlignment="1">
      <alignment horizontal="right"/>
    </xf>
    <xf numFmtId="177" fontId="1" fillId="0" borderId="0" xfId="0" applyNumberFormat="1" applyFont="1" applyFill="1" applyBorder="1" applyAlignment="1"/>
    <xf numFmtId="0" fontId="9" fillId="3" borderId="0" xfId="0" applyFont="1" applyFill="1" applyAlignment="1">
      <alignment horizontal="center" vertical="center" wrapText="1"/>
    </xf>
    <xf numFmtId="0" fontId="10" fillId="3" borderId="4" xfId="0" applyFont="1" applyFill="1" applyBorder="1" applyAlignment="1">
      <alignment horizontal="left" vertical="center" wrapText="1"/>
    </xf>
    <xf numFmtId="0" fontId="11" fillId="3" borderId="4" xfId="0" applyFont="1" applyFill="1" applyBorder="1" applyAlignment="1">
      <alignment horizontal="center" vertical="center" wrapText="1"/>
    </xf>
    <xf numFmtId="0" fontId="10" fillId="3" borderId="4" xfId="0" applyFont="1" applyFill="1" applyBorder="1" applyAlignment="1">
      <alignment horizontal="right" vertical="center" wrapText="1"/>
    </xf>
    <xf numFmtId="0" fontId="10"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2" fontId="13" fillId="2" borderId="5" xfId="0" applyNumberFormat="1" applyFont="1" applyFill="1" applyBorder="1" applyAlignment="1">
      <alignment horizontal="center" vertical="center" wrapText="1"/>
    </xf>
    <xf numFmtId="49" fontId="10" fillId="3" borderId="4" xfId="0" applyNumberFormat="1" applyFont="1" applyFill="1" applyBorder="1" applyAlignment="1">
      <alignment horizontal="left" vertical="center" wrapText="1"/>
    </xf>
    <xf numFmtId="0" fontId="14" fillId="0" borderId="0" xfId="0" applyFont="1">
      <alignment vertical="center"/>
    </xf>
    <xf numFmtId="0" fontId="15" fillId="3" borderId="0" xfId="0" applyFont="1" applyFill="1" applyAlignment="1">
      <alignment horizontal="center" vertical="center" wrapText="1"/>
    </xf>
    <xf numFmtId="0" fontId="16" fillId="3" borderId="4" xfId="0" applyFont="1" applyFill="1" applyBorder="1" applyAlignment="1">
      <alignment horizontal="left" vertical="center" wrapText="1"/>
    </xf>
    <xf numFmtId="0" fontId="16" fillId="3" borderId="4" xfId="0" applyFont="1" applyFill="1" applyBorder="1" applyAlignment="1">
      <alignment horizontal="center" vertical="center" wrapText="1"/>
    </xf>
    <xf numFmtId="0" fontId="17" fillId="3" borderId="4" xfId="0" applyFont="1" applyFill="1" applyBorder="1" applyAlignment="1">
      <alignment horizontal="right" vertical="center" wrapText="1"/>
    </xf>
    <xf numFmtId="0" fontId="17"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9" fillId="2" borderId="5" xfId="0" applyFont="1" applyFill="1" applyBorder="1" applyAlignment="1">
      <alignment horizontal="center" vertical="center" wrapText="1"/>
    </xf>
    <xf numFmtId="2" fontId="19" fillId="2" borderId="5" xfId="0" applyNumberFormat="1" applyFont="1" applyFill="1" applyBorder="1" applyAlignment="1">
      <alignment horizontal="center" vertical="center" wrapText="1"/>
    </xf>
    <xf numFmtId="0" fontId="20" fillId="2" borderId="5" xfId="0" applyFont="1" applyFill="1" applyBorder="1" applyAlignment="1">
      <alignment horizontal="center" vertical="center" wrapText="1"/>
    </xf>
    <xf numFmtId="0" fontId="16" fillId="3" borderId="4" xfId="0" applyFont="1" applyFill="1" applyBorder="1" applyAlignment="1">
      <alignment horizontal="right" vertical="center" wrapText="1"/>
    </xf>
    <xf numFmtId="14" fontId="16" fillId="3" borderId="4" xfId="0" applyNumberFormat="1" applyFont="1" applyFill="1" applyBorder="1" applyAlignment="1">
      <alignment horizontal="left" vertical="center" wrapText="1"/>
    </xf>
    <xf numFmtId="0" fontId="16" fillId="3" borderId="4" xfId="0" applyNumberFormat="1" applyFont="1" applyFill="1" applyBorder="1" applyAlignment="1">
      <alignment horizontal="left" vertical="center" wrapText="1"/>
    </xf>
    <xf numFmtId="0" fontId="17" fillId="3" borderId="4"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workbookViewId="0">
      <selection activeCell="E12" sqref="E12"/>
    </sheetView>
  </sheetViews>
  <sheetFormatPr defaultColWidth="9" defaultRowHeight="13.5"/>
  <cols>
    <col min="1" max="1" width="5.125" customWidth="1"/>
    <col min="2" max="2" width="10.9833333333333" customWidth="1"/>
    <col min="3" max="3" width="12.2" customWidth="1"/>
    <col min="4" max="4" width="5.125" customWidth="1"/>
    <col min="5" max="6" width="7.44166666666667" customWidth="1"/>
    <col min="7" max="7" width="7.56666666666667" customWidth="1"/>
    <col min="8" max="14" width="9.75833333333333" customWidth="1"/>
    <col min="15" max="16" width="8.94166666666667" customWidth="1"/>
    <col min="17" max="17" width="8" hidden="1"/>
    <col min="18" max="18" width="10.575" customWidth="1"/>
  </cols>
  <sheetData>
    <row r="1" s="64" customFormat="1" ht="38.25" customHeight="1" spans="1:18">
      <c r="A1" s="65" t="s">
        <v>0</v>
      </c>
      <c r="B1" s="65"/>
      <c r="C1" s="65"/>
      <c r="D1" s="65"/>
      <c r="E1" s="65"/>
      <c r="F1" s="65"/>
      <c r="G1" s="65"/>
      <c r="H1" s="65"/>
      <c r="I1" s="65"/>
      <c r="J1" s="65"/>
      <c r="K1" s="65"/>
      <c r="L1" s="65"/>
      <c r="M1" s="65"/>
      <c r="N1" s="65"/>
      <c r="O1" s="65"/>
      <c r="P1" s="65"/>
      <c r="Q1" s="65"/>
      <c r="R1" s="65"/>
    </row>
    <row r="2" s="64" customFormat="1" ht="15" customHeight="1" spans="1:18">
      <c r="A2" s="66" t="s">
        <v>1</v>
      </c>
      <c r="B2" s="66"/>
      <c r="C2" s="66"/>
      <c r="D2" s="66"/>
      <c r="E2" s="66"/>
      <c r="F2" s="67" t="s">
        <v>2</v>
      </c>
      <c r="G2" s="68"/>
      <c r="H2" s="77"/>
      <c r="I2" s="69" t="s">
        <v>3</v>
      </c>
      <c r="J2" s="69"/>
      <c r="K2" s="69"/>
      <c r="L2" s="74"/>
      <c r="M2" s="75"/>
      <c r="N2" s="76"/>
      <c r="O2" s="76"/>
      <c r="P2" s="67" t="s">
        <v>2</v>
      </c>
      <c r="Q2" s="67" t="s">
        <v>2</v>
      </c>
      <c r="R2" s="68" t="s">
        <v>4</v>
      </c>
    </row>
    <row r="3" s="64" customFormat="1" ht="15" customHeight="1" spans="1:18">
      <c r="A3" s="70" t="s">
        <v>5</v>
      </c>
      <c r="B3" s="70" t="s">
        <v>6</v>
      </c>
      <c r="C3" s="70" t="s">
        <v>7</v>
      </c>
      <c r="D3" s="70" t="s">
        <v>8</v>
      </c>
      <c r="E3" s="70" t="s">
        <v>9</v>
      </c>
      <c r="F3" s="70" t="s">
        <v>10</v>
      </c>
      <c r="G3" s="70" t="s">
        <v>11</v>
      </c>
      <c r="H3" s="70" t="s">
        <v>12</v>
      </c>
      <c r="I3" s="70"/>
      <c r="J3" s="70"/>
      <c r="K3" s="70"/>
      <c r="L3" s="70"/>
      <c r="M3" s="70"/>
      <c r="N3" s="70"/>
      <c r="O3" s="70"/>
      <c r="P3" s="70"/>
      <c r="Q3" s="70"/>
      <c r="R3" s="70" t="s">
        <v>13</v>
      </c>
    </row>
    <row r="4" s="64" customFormat="1" ht="15" customHeight="1" spans="1:18">
      <c r="A4" s="70"/>
      <c r="B4" s="70"/>
      <c r="C4" s="70"/>
      <c r="D4" s="70"/>
      <c r="E4" s="70"/>
      <c r="F4" s="70"/>
      <c r="G4" s="70"/>
      <c r="H4" s="70" t="s">
        <v>14</v>
      </c>
      <c r="I4" s="70" t="s">
        <v>15</v>
      </c>
      <c r="J4" s="70" t="s">
        <v>16</v>
      </c>
      <c r="K4" s="70" t="s">
        <v>17</v>
      </c>
      <c r="L4" s="70" t="s">
        <v>18</v>
      </c>
      <c r="M4" s="70" t="s">
        <v>19</v>
      </c>
      <c r="N4" s="70" t="s">
        <v>20</v>
      </c>
      <c r="O4" s="70" t="s">
        <v>21</v>
      </c>
      <c r="P4" s="70" t="s">
        <v>22</v>
      </c>
      <c r="Q4" s="70" t="s">
        <v>23</v>
      </c>
      <c r="R4" s="70"/>
    </row>
    <row r="5" s="64" customFormat="1" ht="15" customHeight="1" spans="1:18">
      <c r="A5" s="70"/>
      <c r="B5" s="70"/>
      <c r="C5" s="70"/>
      <c r="D5" s="70"/>
      <c r="E5" s="70"/>
      <c r="F5" s="70"/>
      <c r="G5" s="70"/>
      <c r="H5" s="70"/>
      <c r="I5" s="70"/>
      <c r="J5" s="70"/>
      <c r="K5" s="70"/>
      <c r="L5" s="70"/>
      <c r="M5" s="70"/>
      <c r="N5" s="70"/>
      <c r="O5" s="70"/>
      <c r="P5" s="70"/>
      <c r="Q5" s="70"/>
      <c r="R5" s="70"/>
    </row>
    <row r="6" s="64" customFormat="1" ht="34" customHeight="1" spans="1:18">
      <c r="A6" s="71">
        <v>1</v>
      </c>
      <c r="B6" s="71" t="s">
        <v>24</v>
      </c>
      <c r="C6" s="71" t="s">
        <v>25</v>
      </c>
      <c r="D6" s="71" t="s">
        <v>26</v>
      </c>
      <c r="E6" s="71" t="s">
        <v>27</v>
      </c>
      <c r="F6" s="71" t="s">
        <v>28</v>
      </c>
      <c r="G6" s="71" t="s">
        <v>29</v>
      </c>
      <c r="H6" s="72">
        <f>4913.26+680.58</f>
        <v>5593.84</v>
      </c>
      <c r="I6" s="72">
        <v>6465.39</v>
      </c>
      <c r="J6" s="72">
        <v>0</v>
      </c>
      <c r="K6" s="72">
        <v>0</v>
      </c>
      <c r="L6" s="72">
        <v>0</v>
      </c>
      <c r="M6" s="72">
        <v>0</v>
      </c>
      <c r="N6" s="72">
        <v>0</v>
      </c>
      <c r="O6" s="72">
        <v>0</v>
      </c>
      <c r="P6" s="72">
        <v>0</v>
      </c>
      <c r="Q6" s="72">
        <v>0</v>
      </c>
      <c r="R6" s="72">
        <v>12059.23</v>
      </c>
    </row>
    <row r="7" s="64" customFormat="1" ht="19" customHeight="1" spans="1:18">
      <c r="A7" s="71">
        <v>2</v>
      </c>
      <c r="B7" s="71" t="s">
        <v>30</v>
      </c>
      <c r="C7" s="71" t="s">
        <v>31</v>
      </c>
      <c r="D7" s="71" t="s">
        <v>26</v>
      </c>
      <c r="E7" s="71" t="s">
        <v>32</v>
      </c>
      <c r="F7" s="71" t="s">
        <v>33</v>
      </c>
      <c r="G7" s="71" t="s">
        <v>29</v>
      </c>
      <c r="H7" s="72">
        <f>1599.49+0</f>
        <v>1599.49</v>
      </c>
      <c r="I7" s="72">
        <v>10943.29</v>
      </c>
      <c r="J7" s="72">
        <v>0</v>
      </c>
      <c r="K7" s="72">
        <v>0</v>
      </c>
      <c r="L7" s="72">
        <v>248.2</v>
      </c>
      <c r="M7" s="72">
        <v>0</v>
      </c>
      <c r="N7" s="72">
        <v>0</v>
      </c>
      <c r="O7" s="72">
        <v>0</v>
      </c>
      <c r="P7" s="72">
        <v>0</v>
      </c>
      <c r="Q7" s="72">
        <v>0</v>
      </c>
      <c r="R7" s="72">
        <v>12790.98</v>
      </c>
    </row>
    <row r="8" s="64" customFormat="1" ht="15" customHeight="1" spans="1:18">
      <c r="A8" s="71">
        <v>3</v>
      </c>
      <c r="B8" s="71"/>
      <c r="C8" s="71"/>
      <c r="D8" s="71"/>
      <c r="E8" s="71" t="s">
        <v>27</v>
      </c>
      <c r="F8" s="71" t="s">
        <v>28</v>
      </c>
      <c r="G8" s="71" t="s">
        <v>29</v>
      </c>
      <c r="H8" s="72">
        <f>50493.35+4018.67</f>
        <v>54512.02</v>
      </c>
      <c r="I8" s="72">
        <v>33441.26</v>
      </c>
      <c r="J8" s="72">
        <v>0</v>
      </c>
      <c r="K8" s="72">
        <v>0</v>
      </c>
      <c r="L8" s="72">
        <v>0</v>
      </c>
      <c r="M8" s="72">
        <v>0</v>
      </c>
      <c r="N8" s="72">
        <v>0</v>
      </c>
      <c r="O8" s="72">
        <v>0</v>
      </c>
      <c r="P8" s="72">
        <v>0</v>
      </c>
      <c r="Q8" s="72">
        <v>0</v>
      </c>
      <c r="R8" s="72">
        <v>87953.28</v>
      </c>
    </row>
    <row r="9" s="64" customFormat="1" ht="34" customHeight="1" spans="1:18">
      <c r="A9" s="71">
        <v>4</v>
      </c>
      <c r="B9" s="71" t="s">
        <v>34</v>
      </c>
      <c r="C9" s="71" t="s">
        <v>35</v>
      </c>
      <c r="D9" s="71" t="s">
        <v>26</v>
      </c>
      <c r="E9" s="71" t="s">
        <v>27</v>
      </c>
      <c r="F9" s="71" t="s">
        <v>28</v>
      </c>
      <c r="G9" s="71" t="s">
        <v>29</v>
      </c>
      <c r="H9" s="72">
        <f>10010.08+1182.56</f>
        <v>11192.64</v>
      </c>
      <c r="I9" s="72">
        <v>5873.87</v>
      </c>
      <c r="J9" s="72">
        <v>0</v>
      </c>
      <c r="K9" s="72">
        <v>0</v>
      </c>
      <c r="L9" s="72">
        <v>0</v>
      </c>
      <c r="M9" s="72">
        <v>0</v>
      </c>
      <c r="N9" s="72">
        <v>709.22</v>
      </c>
      <c r="O9" s="72">
        <v>0</v>
      </c>
      <c r="P9" s="72">
        <v>0</v>
      </c>
      <c r="Q9" s="72">
        <v>0</v>
      </c>
      <c r="R9" s="72">
        <v>17775.73</v>
      </c>
    </row>
    <row r="10" s="64" customFormat="1" ht="45" customHeight="1" spans="1:18">
      <c r="A10" s="71">
        <v>5</v>
      </c>
      <c r="B10" s="71" t="s">
        <v>36</v>
      </c>
      <c r="C10" s="71" t="s">
        <v>37</v>
      </c>
      <c r="D10" s="71" t="s">
        <v>26</v>
      </c>
      <c r="E10" s="71" t="s">
        <v>27</v>
      </c>
      <c r="F10" s="71" t="s">
        <v>28</v>
      </c>
      <c r="G10" s="71" t="s">
        <v>29</v>
      </c>
      <c r="H10" s="72">
        <f>3717.64+1517.81</f>
        <v>5235.45</v>
      </c>
      <c r="I10" s="72">
        <v>2493.89</v>
      </c>
      <c r="J10" s="72">
        <v>0</v>
      </c>
      <c r="K10" s="72">
        <v>0</v>
      </c>
      <c r="L10" s="72">
        <v>0</v>
      </c>
      <c r="M10" s="72">
        <v>0</v>
      </c>
      <c r="N10" s="72">
        <v>0</v>
      </c>
      <c r="O10" s="72">
        <v>0</v>
      </c>
      <c r="P10" s="72">
        <v>0</v>
      </c>
      <c r="Q10" s="72">
        <v>0</v>
      </c>
      <c r="R10" s="72">
        <v>7729.34</v>
      </c>
    </row>
    <row r="11" s="64" customFormat="1" ht="23" customHeight="1" spans="1:18">
      <c r="A11" s="71">
        <v>6</v>
      </c>
      <c r="B11" s="71" t="s">
        <v>38</v>
      </c>
      <c r="C11" s="71" t="s">
        <v>39</v>
      </c>
      <c r="D11" s="71" t="s">
        <v>26</v>
      </c>
      <c r="E11" s="71" t="s">
        <v>27</v>
      </c>
      <c r="F11" s="71" t="s">
        <v>28</v>
      </c>
      <c r="G11" s="71">
        <v>202502</v>
      </c>
      <c r="H11" s="72">
        <f>1705.91+30.97</f>
        <v>1736.88</v>
      </c>
      <c r="I11" s="72">
        <v>2099.26</v>
      </c>
      <c r="J11" s="72">
        <v>0</v>
      </c>
      <c r="K11" s="72">
        <v>0</v>
      </c>
      <c r="L11" s="72">
        <v>0</v>
      </c>
      <c r="M11" s="72">
        <v>0</v>
      </c>
      <c r="N11" s="72">
        <v>0</v>
      </c>
      <c r="O11" s="72">
        <v>0</v>
      </c>
      <c r="P11" s="72">
        <v>0</v>
      </c>
      <c r="Q11" s="72">
        <v>0</v>
      </c>
      <c r="R11" s="72">
        <v>3836.14</v>
      </c>
    </row>
    <row r="12" s="64" customFormat="1" ht="15" customHeight="1" spans="1:18">
      <c r="A12" s="71">
        <v>7</v>
      </c>
      <c r="B12" s="71" t="s">
        <v>40</v>
      </c>
      <c r="C12" s="71" t="s">
        <v>41</v>
      </c>
      <c r="D12" s="71" t="s">
        <v>26</v>
      </c>
      <c r="E12" s="71" t="s">
        <v>32</v>
      </c>
      <c r="F12" s="71" t="s">
        <v>33</v>
      </c>
      <c r="G12" s="71" t="s">
        <v>29</v>
      </c>
      <c r="H12" s="72">
        <f>37823.22+196.53</f>
        <v>38019.75</v>
      </c>
      <c r="I12" s="72">
        <v>232763.36</v>
      </c>
      <c r="J12" s="72">
        <v>0</v>
      </c>
      <c r="K12" s="72">
        <v>0</v>
      </c>
      <c r="L12" s="72">
        <v>2081.13</v>
      </c>
      <c r="M12" s="72">
        <v>0</v>
      </c>
      <c r="N12" s="72">
        <v>0</v>
      </c>
      <c r="O12" s="72">
        <v>0</v>
      </c>
      <c r="P12" s="72">
        <v>0</v>
      </c>
      <c r="Q12" s="72">
        <v>0</v>
      </c>
      <c r="R12" s="72">
        <v>272864.24</v>
      </c>
    </row>
    <row r="13" s="64" customFormat="1" ht="15" customHeight="1" spans="1:18">
      <c r="A13" s="71">
        <v>8</v>
      </c>
      <c r="B13" s="71"/>
      <c r="C13" s="71"/>
      <c r="D13" s="71"/>
      <c r="E13" s="71" t="s">
        <v>42</v>
      </c>
      <c r="F13" s="71" t="s">
        <v>28</v>
      </c>
      <c r="G13" s="71" t="s">
        <v>29</v>
      </c>
      <c r="H13" s="72">
        <f>0+0</f>
        <v>0</v>
      </c>
      <c r="I13" s="72">
        <v>32000</v>
      </c>
      <c r="J13" s="72">
        <v>0</v>
      </c>
      <c r="K13" s="72">
        <v>0</v>
      </c>
      <c r="L13" s="72">
        <v>0</v>
      </c>
      <c r="M13" s="72">
        <v>0</v>
      </c>
      <c r="N13" s="72">
        <v>0</v>
      </c>
      <c r="O13" s="72">
        <v>0</v>
      </c>
      <c r="P13" s="72">
        <v>0</v>
      </c>
      <c r="Q13" s="72">
        <v>0</v>
      </c>
      <c r="R13" s="72">
        <v>32000</v>
      </c>
    </row>
    <row r="14" s="64" customFormat="1" ht="15" customHeight="1" spans="1:18">
      <c r="A14" s="71">
        <v>9</v>
      </c>
      <c r="B14" s="71"/>
      <c r="C14" s="71"/>
      <c r="D14" s="71"/>
      <c r="E14" s="71" t="s">
        <v>43</v>
      </c>
      <c r="F14" s="71" t="s">
        <v>28</v>
      </c>
      <c r="G14" s="71" t="s">
        <v>29</v>
      </c>
      <c r="H14" s="72">
        <f>2656.48+261.85</f>
        <v>2918.33</v>
      </c>
      <c r="I14" s="72">
        <v>2400</v>
      </c>
      <c r="J14" s="72">
        <v>0</v>
      </c>
      <c r="K14" s="72">
        <v>0</v>
      </c>
      <c r="L14" s="72">
        <v>0</v>
      </c>
      <c r="M14" s="72">
        <v>0</v>
      </c>
      <c r="N14" s="72">
        <v>0</v>
      </c>
      <c r="O14" s="72">
        <v>0</v>
      </c>
      <c r="P14" s="72">
        <v>0</v>
      </c>
      <c r="Q14" s="72">
        <v>0</v>
      </c>
      <c r="R14" s="72">
        <v>5318.33</v>
      </c>
    </row>
    <row r="15" s="64" customFormat="1" ht="15" customHeight="1" spans="1:18">
      <c r="A15" s="71">
        <v>10</v>
      </c>
      <c r="B15" s="71"/>
      <c r="C15" s="71"/>
      <c r="D15" s="71"/>
      <c r="E15" s="71" t="s">
        <v>27</v>
      </c>
      <c r="F15" s="71" t="s">
        <v>28</v>
      </c>
      <c r="G15" s="71" t="s">
        <v>29</v>
      </c>
      <c r="H15" s="72">
        <f>271603.97+29491.42</f>
        <v>301095.39</v>
      </c>
      <c r="I15" s="72">
        <v>381745.92</v>
      </c>
      <c r="J15" s="72">
        <v>0</v>
      </c>
      <c r="K15" s="72">
        <v>571.79</v>
      </c>
      <c r="L15" s="72">
        <v>2326.23</v>
      </c>
      <c r="M15" s="72">
        <v>0</v>
      </c>
      <c r="N15" s="72">
        <v>0</v>
      </c>
      <c r="O15" s="72">
        <v>1032.15</v>
      </c>
      <c r="P15" s="72">
        <v>0</v>
      </c>
      <c r="Q15" s="72">
        <v>0</v>
      </c>
      <c r="R15" s="72">
        <v>686771.48</v>
      </c>
    </row>
    <row r="16" s="64" customFormat="1" ht="34" customHeight="1" spans="1:18">
      <c r="A16" s="71">
        <v>11</v>
      </c>
      <c r="B16" s="71" t="s">
        <v>44</v>
      </c>
      <c r="C16" s="71" t="s">
        <v>45</v>
      </c>
      <c r="D16" s="71" t="s">
        <v>26</v>
      </c>
      <c r="E16" s="71" t="s">
        <v>27</v>
      </c>
      <c r="F16" s="71" t="s">
        <v>28</v>
      </c>
      <c r="G16" s="71" t="s">
        <v>29</v>
      </c>
      <c r="H16" s="72">
        <f>1470.68+135.86</f>
        <v>1606.54</v>
      </c>
      <c r="I16" s="72">
        <v>1445.8</v>
      </c>
      <c r="J16" s="72">
        <v>0</v>
      </c>
      <c r="K16" s="72">
        <v>0</v>
      </c>
      <c r="L16" s="72">
        <v>0</v>
      </c>
      <c r="M16" s="72">
        <v>0</v>
      </c>
      <c r="N16" s="72">
        <v>0</v>
      </c>
      <c r="O16" s="72">
        <v>0</v>
      </c>
      <c r="P16" s="72">
        <v>0</v>
      </c>
      <c r="Q16" s="72">
        <v>0</v>
      </c>
      <c r="R16" s="72">
        <v>3052.34</v>
      </c>
    </row>
    <row r="17" s="64" customFormat="1" ht="34" customHeight="1" spans="1:18">
      <c r="A17" s="71">
        <v>12</v>
      </c>
      <c r="B17" s="71" t="s">
        <v>46</v>
      </c>
      <c r="C17" s="71" t="s">
        <v>47</v>
      </c>
      <c r="D17" s="71" t="s">
        <v>26</v>
      </c>
      <c r="E17" s="71" t="s">
        <v>27</v>
      </c>
      <c r="F17" s="71" t="s">
        <v>28</v>
      </c>
      <c r="G17" s="71" t="s">
        <v>29</v>
      </c>
      <c r="H17" s="72">
        <f>20002.45+1013.47</f>
        <v>21015.92</v>
      </c>
      <c r="I17" s="72">
        <v>11710.4</v>
      </c>
      <c r="J17" s="72">
        <v>0</v>
      </c>
      <c r="K17" s="72">
        <v>0</v>
      </c>
      <c r="L17" s="72">
        <v>0</v>
      </c>
      <c r="M17" s="72">
        <v>0</v>
      </c>
      <c r="N17" s="72">
        <v>0</v>
      </c>
      <c r="O17" s="72">
        <v>0</v>
      </c>
      <c r="P17" s="72">
        <v>0</v>
      </c>
      <c r="Q17" s="72">
        <v>0</v>
      </c>
      <c r="R17" s="72">
        <v>32726.32</v>
      </c>
    </row>
    <row r="18" s="64" customFormat="1" ht="34" customHeight="1" spans="1:18">
      <c r="A18" s="71">
        <v>13</v>
      </c>
      <c r="B18" s="71" t="s">
        <v>48</v>
      </c>
      <c r="C18" s="71" t="s">
        <v>49</v>
      </c>
      <c r="D18" s="71" t="s">
        <v>26</v>
      </c>
      <c r="E18" s="71" t="s">
        <v>27</v>
      </c>
      <c r="F18" s="71" t="s">
        <v>28</v>
      </c>
      <c r="G18" s="71" t="s">
        <v>29</v>
      </c>
      <c r="H18" s="72">
        <f>32902.84+1423.85</f>
        <v>34326.69</v>
      </c>
      <c r="I18" s="72">
        <v>29067.96</v>
      </c>
      <c r="J18" s="72">
        <v>0</v>
      </c>
      <c r="K18" s="72">
        <v>0</v>
      </c>
      <c r="L18" s="72">
        <v>0</v>
      </c>
      <c r="M18" s="72">
        <v>0</v>
      </c>
      <c r="N18" s="72">
        <v>0</v>
      </c>
      <c r="O18" s="72">
        <v>0</v>
      </c>
      <c r="P18" s="72">
        <v>0</v>
      </c>
      <c r="Q18" s="72">
        <v>0</v>
      </c>
      <c r="R18" s="72">
        <v>63394.65</v>
      </c>
    </row>
    <row r="19" s="64" customFormat="1" ht="34" customHeight="1" spans="1:18">
      <c r="A19" s="71">
        <v>14</v>
      </c>
      <c r="B19" s="71" t="s">
        <v>50</v>
      </c>
      <c r="C19" s="71" t="s">
        <v>51</v>
      </c>
      <c r="D19" s="71" t="s">
        <v>26</v>
      </c>
      <c r="E19" s="71" t="s">
        <v>27</v>
      </c>
      <c r="F19" s="71" t="s">
        <v>28</v>
      </c>
      <c r="G19" s="71" t="s">
        <v>29</v>
      </c>
      <c r="H19" s="72">
        <f>257.63+0</f>
        <v>257.63</v>
      </c>
      <c r="I19" s="72">
        <v>11.37</v>
      </c>
      <c r="J19" s="72">
        <v>0</v>
      </c>
      <c r="K19" s="72">
        <v>0</v>
      </c>
      <c r="L19" s="72">
        <v>0</v>
      </c>
      <c r="M19" s="72">
        <v>0</v>
      </c>
      <c r="N19" s="72">
        <v>0</v>
      </c>
      <c r="O19" s="72">
        <v>0</v>
      </c>
      <c r="P19" s="72">
        <v>0</v>
      </c>
      <c r="Q19" s="72">
        <v>0</v>
      </c>
      <c r="R19" s="72">
        <v>269</v>
      </c>
    </row>
    <row r="20" s="64" customFormat="1" ht="34" customHeight="1" spans="1:18">
      <c r="A20" s="71">
        <v>15</v>
      </c>
      <c r="B20" s="71" t="s">
        <v>52</v>
      </c>
      <c r="C20" s="71" t="s">
        <v>53</v>
      </c>
      <c r="D20" s="71" t="s">
        <v>26</v>
      </c>
      <c r="E20" s="71" t="s">
        <v>27</v>
      </c>
      <c r="F20" s="71" t="s">
        <v>28</v>
      </c>
      <c r="G20" s="71" t="s">
        <v>29</v>
      </c>
      <c r="H20" s="72">
        <f>5943.71+355.06</f>
        <v>6298.77</v>
      </c>
      <c r="I20" s="72">
        <v>12237.5</v>
      </c>
      <c r="J20" s="72">
        <v>0</v>
      </c>
      <c r="K20" s="72">
        <v>0</v>
      </c>
      <c r="L20" s="72">
        <v>0</v>
      </c>
      <c r="M20" s="72">
        <v>0</v>
      </c>
      <c r="N20" s="72">
        <v>0</v>
      </c>
      <c r="O20" s="72">
        <v>0</v>
      </c>
      <c r="P20" s="72">
        <v>0</v>
      </c>
      <c r="Q20" s="72">
        <v>0</v>
      </c>
      <c r="R20" s="72">
        <v>18536.27</v>
      </c>
    </row>
    <row r="21" s="64" customFormat="1" ht="15" customHeight="1" spans="1:18">
      <c r="A21" s="71">
        <v>16</v>
      </c>
      <c r="B21" s="71" t="s">
        <v>54</v>
      </c>
      <c r="C21" s="71" t="s">
        <v>55</v>
      </c>
      <c r="D21" s="71" t="s">
        <v>26</v>
      </c>
      <c r="E21" s="71" t="s">
        <v>32</v>
      </c>
      <c r="F21" s="71" t="s">
        <v>33</v>
      </c>
      <c r="G21" s="71" t="s">
        <v>29</v>
      </c>
      <c r="H21" s="72">
        <f>3391.7+98.29</f>
        <v>3489.99</v>
      </c>
      <c r="I21" s="72">
        <v>33643.6</v>
      </c>
      <c r="J21" s="72">
        <v>0</v>
      </c>
      <c r="K21" s="72">
        <v>0</v>
      </c>
      <c r="L21" s="72">
        <v>193.56</v>
      </c>
      <c r="M21" s="72">
        <v>0</v>
      </c>
      <c r="N21" s="72">
        <v>0</v>
      </c>
      <c r="O21" s="72">
        <v>0</v>
      </c>
      <c r="P21" s="72">
        <v>0</v>
      </c>
      <c r="Q21" s="72">
        <v>0</v>
      </c>
      <c r="R21" s="72">
        <v>37327.15</v>
      </c>
    </row>
    <row r="22" s="64" customFormat="1" ht="15" customHeight="1" spans="1:18">
      <c r="A22" s="71">
        <v>17</v>
      </c>
      <c r="B22" s="71"/>
      <c r="C22" s="71"/>
      <c r="D22" s="71"/>
      <c r="E22" s="71" t="s">
        <v>27</v>
      </c>
      <c r="F22" s="71" t="s">
        <v>28</v>
      </c>
      <c r="G22" s="71" t="s">
        <v>29</v>
      </c>
      <c r="H22" s="72">
        <f>10268.96+963.87</f>
        <v>11232.83</v>
      </c>
      <c r="I22" s="72">
        <v>9687.89</v>
      </c>
      <c r="J22" s="72">
        <v>0</v>
      </c>
      <c r="K22" s="72">
        <v>0</v>
      </c>
      <c r="L22" s="72">
        <v>0</v>
      </c>
      <c r="M22" s="72">
        <v>0</v>
      </c>
      <c r="N22" s="72">
        <v>0</v>
      </c>
      <c r="O22" s="72">
        <v>0</v>
      </c>
      <c r="P22" s="72">
        <v>0</v>
      </c>
      <c r="Q22" s="72">
        <v>0</v>
      </c>
      <c r="R22" s="72">
        <v>20920.72</v>
      </c>
    </row>
    <row r="23" s="64" customFormat="1" ht="15" customHeight="1" spans="1:18">
      <c r="A23" s="71">
        <v>18</v>
      </c>
      <c r="B23" s="71" t="s">
        <v>56</v>
      </c>
      <c r="C23" s="71" t="s">
        <v>57</v>
      </c>
      <c r="D23" s="71" t="s">
        <v>26</v>
      </c>
      <c r="E23" s="71" t="s">
        <v>27</v>
      </c>
      <c r="F23" s="71" t="s">
        <v>28</v>
      </c>
      <c r="G23" s="71" t="s">
        <v>29</v>
      </c>
      <c r="H23" s="72">
        <f>979.83+0</f>
        <v>979.83</v>
      </c>
      <c r="I23" s="72">
        <v>839.51</v>
      </c>
      <c r="J23" s="72">
        <v>0</v>
      </c>
      <c r="K23" s="72">
        <v>0</v>
      </c>
      <c r="L23" s="72">
        <v>0</v>
      </c>
      <c r="M23" s="72">
        <v>0</v>
      </c>
      <c r="N23" s="72">
        <v>0</v>
      </c>
      <c r="O23" s="72">
        <v>0</v>
      </c>
      <c r="P23" s="72">
        <v>0</v>
      </c>
      <c r="Q23" s="72">
        <v>0</v>
      </c>
      <c r="R23" s="72">
        <v>1819.34</v>
      </c>
    </row>
    <row r="24" s="64" customFormat="1" ht="15" customHeight="1" spans="1:18">
      <c r="A24" s="71">
        <v>19</v>
      </c>
      <c r="B24" s="71" t="s">
        <v>58</v>
      </c>
      <c r="C24" s="71" t="s">
        <v>59</v>
      </c>
      <c r="D24" s="71" t="s">
        <v>26</v>
      </c>
      <c r="E24" s="71" t="s">
        <v>27</v>
      </c>
      <c r="F24" s="71" t="s">
        <v>28</v>
      </c>
      <c r="G24" s="71" t="s">
        <v>29</v>
      </c>
      <c r="H24" s="72">
        <f>1205.23+0</f>
        <v>1205.23</v>
      </c>
      <c r="I24" s="72">
        <v>172.77</v>
      </c>
      <c r="J24" s="72">
        <v>0</v>
      </c>
      <c r="K24" s="72">
        <v>0</v>
      </c>
      <c r="L24" s="72">
        <v>0</v>
      </c>
      <c r="M24" s="72">
        <v>0</v>
      </c>
      <c r="N24" s="72">
        <v>0</v>
      </c>
      <c r="O24" s="72">
        <v>0</v>
      </c>
      <c r="P24" s="72">
        <v>0</v>
      </c>
      <c r="Q24" s="72">
        <v>0</v>
      </c>
      <c r="R24" s="72">
        <v>1378</v>
      </c>
    </row>
    <row r="25" s="64" customFormat="1" ht="15" customHeight="1" spans="1:18">
      <c r="A25" s="71">
        <v>20</v>
      </c>
      <c r="B25" s="71" t="s">
        <v>60</v>
      </c>
      <c r="C25" s="71" t="s">
        <v>61</v>
      </c>
      <c r="D25" s="71" t="s">
        <v>26</v>
      </c>
      <c r="E25" s="71" t="s">
        <v>27</v>
      </c>
      <c r="F25" s="71" t="s">
        <v>28</v>
      </c>
      <c r="G25" s="71" t="s">
        <v>29</v>
      </c>
      <c r="H25" s="72">
        <f>4610.83+649.84</f>
        <v>5260.67</v>
      </c>
      <c r="I25" s="72">
        <v>3894.36</v>
      </c>
      <c r="J25" s="72">
        <v>0</v>
      </c>
      <c r="K25" s="72">
        <v>0</v>
      </c>
      <c r="L25" s="72">
        <v>0</v>
      </c>
      <c r="M25" s="72">
        <v>0</v>
      </c>
      <c r="N25" s="72">
        <v>0</v>
      </c>
      <c r="O25" s="72">
        <v>0</v>
      </c>
      <c r="P25" s="72">
        <v>0</v>
      </c>
      <c r="Q25" s="72">
        <v>0</v>
      </c>
      <c r="R25" s="72">
        <v>9155.03</v>
      </c>
    </row>
    <row r="26" s="64" customFormat="1" ht="19" customHeight="1" spans="1:18">
      <c r="A26" s="71">
        <v>21</v>
      </c>
      <c r="B26" s="71" t="s">
        <v>62</v>
      </c>
      <c r="C26" s="71" t="s">
        <v>63</v>
      </c>
      <c r="D26" s="71" t="s">
        <v>26</v>
      </c>
      <c r="E26" s="71" t="s">
        <v>32</v>
      </c>
      <c r="F26" s="71" t="s">
        <v>33</v>
      </c>
      <c r="G26" s="71" t="s">
        <v>29</v>
      </c>
      <c r="H26" s="72">
        <f>5711.63+0</f>
        <v>5711.63</v>
      </c>
      <c r="I26" s="72">
        <v>32040.92</v>
      </c>
      <c r="J26" s="72">
        <v>0</v>
      </c>
      <c r="K26" s="72">
        <v>0</v>
      </c>
      <c r="L26" s="72">
        <v>0</v>
      </c>
      <c r="M26" s="72">
        <v>0</v>
      </c>
      <c r="N26" s="72">
        <v>0</v>
      </c>
      <c r="O26" s="72">
        <v>0</v>
      </c>
      <c r="P26" s="72">
        <v>0</v>
      </c>
      <c r="Q26" s="72">
        <v>0</v>
      </c>
      <c r="R26" s="72">
        <v>37752.55</v>
      </c>
    </row>
    <row r="27" s="64" customFormat="1" ht="15" customHeight="1" spans="1:18">
      <c r="A27" s="71">
        <v>22</v>
      </c>
      <c r="B27" s="71"/>
      <c r="C27" s="71"/>
      <c r="D27" s="71"/>
      <c r="E27" s="71" t="s">
        <v>27</v>
      </c>
      <c r="F27" s="71" t="s">
        <v>28</v>
      </c>
      <c r="G27" s="71" t="s">
        <v>29</v>
      </c>
      <c r="H27" s="72">
        <f>83430.7+4601.46</f>
        <v>88032.16</v>
      </c>
      <c r="I27" s="72">
        <v>71087.29</v>
      </c>
      <c r="J27" s="72">
        <v>0</v>
      </c>
      <c r="K27" s="72">
        <v>0</v>
      </c>
      <c r="L27" s="72">
        <v>0</v>
      </c>
      <c r="M27" s="72">
        <v>0</v>
      </c>
      <c r="N27" s="72">
        <v>36.36</v>
      </c>
      <c r="O27" s="72">
        <v>0</v>
      </c>
      <c r="P27" s="72">
        <v>0</v>
      </c>
      <c r="Q27" s="72">
        <v>0</v>
      </c>
      <c r="R27" s="72">
        <v>159155.81</v>
      </c>
    </row>
    <row r="28" s="64" customFormat="1" ht="34" customHeight="1" spans="1:18">
      <c r="A28" s="71">
        <v>23</v>
      </c>
      <c r="B28" s="71" t="s">
        <v>64</v>
      </c>
      <c r="C28" s="71" t="s">
        <v>65</v>
      </c>
      <c r="D28" s="71" t="s">
        <v>26</v>
      </c>
      <c r="E28" s="71" t="s">
        <v>27</v>
      </c>
      <c r="F28" s="71" t="s">
        <v>28</v>
      </c>
      <c r="G28" s="71" t="s">
        <v>29</v>
      </c>
      <c r="H28" s="72">
        <f>5837.87+41.2</f>
        <v>5879.07</v>
      </c>
      <c r="I28" s="72">
        <v>1535.31</v>
      </c>
      <c r="J28" s="72">
        <v>0</v>
      </c>
      <c r="K28" s="72">
        <v>0</v>
      </c>
      <c r="L28" s="72">
        <v>0</v>
      </c>
      <c r="M28" s="72">
        <v>0</v>
      </c>
      <c r="N28" s="72">
        <v>0</v>
      </c>
      <c r="O28" s="72">
        <v>0</v>
      </c>
      <c r="P28" s="72">
        <v>0</v>
      </c>
      <c r="Q28" s="72">
        <v>0</v>
      </c>
      <c r="R28" s="72">
        <v>7414.38</v>
      </c>
    </row>
    <row r="29" s="64" customFormat="1" ht="15" customHeight="1" spans="1:18">
      <c r="A29" s="73" t="s">
        <v>66</v>
      </c>
      <c r="B29" s="73"/>
      <c r="C29" s="73"/>
      <c r="D29" s="73"/>
      <c r="E29" s="73"/>
      <c r="F29" s="73"/>
      <c r="G29" s="73"/>
      <c r="H29" s="72">
        <f>560537.46+46663.2899999999</f>
        <v>607200.75</v>
      </c>
      <c r="I29" s="72">
        <v>917600.92</v>
      </c>
      <c r="J29" s="72">
        <v>0</v>
      </c>
      <c r="K29" s="72">
        <v>571.79</v>
      </c>
      <c r="L29" s="72">
        <v>4849.12</v>
      </c>
      <c r="M29" s="72">
        <v>0</v>
      </c>
      <c r="N29" s="72">
        <v>745.58</v>
      </c>
      <c r="O29" s="72">
        <v>1032.15</v>
      </c>
      <c r="P29" s="72">
        <v>0</v>
      </c>
      <c r="Q29" s="72">
        <v>0</v>
      </c>
      <c r="R29" s="72">
        <v>1532000.31</v>
      </c>
    </row>
  </sheetData>
  <mergeCells count="36">
    <mergeCell ref="A1:R1"/>
    <mergeCell ref="A2:E2"/>
    <mergeCell ref="I2:K2"/>
    <mergeCell ref="M2:O2"/>
    <mergeCell ref="H3:Q3"/>
    <mergeCell ref="A29:G29"/>
    <mergeCell ref="A3:A5"/>
    <mergeCell ref="B3:B5"/>
    <mergeCell ref="B7:B8"/>
    <mergeCell ref="B12:B15"/>
    <mergeCell ref="B21:B22"/>
    <mergeCell ref="B26:B27"/>
    <mergeCell ref="C3:C5"/>
    <mergeCell ref="C7:C8"/>
    <mergeCell ref="C12:C15"/>
    <mergeCell ref="C21:C22"/>
    <mergeCell ref="C26:C27"/>
    <mergeCell ref="D3:D5"/>
    <mergeCell ref="D7:D8"/>
    <mergeCell ref="D12:D15"/>
    <mergeCell ref="D21:D22"/>
    <mergeCell ref="D26:D27"/>
    <mergeCell ref="E3:E5"/>
    <mergeCell ref="F3:F5"/>
    <mergeCell ref="G3:G5"/>
    <mergeCell ref="H4:H5"/>
    <mergeCell ref="I4:I5"/>
    <mergeCell ref="J4:J5"/>
    <mergeCell ref="K4:K5"/>
    <mergeCell ref="L4:L5"/>
    <mergeCell ref="M4:M5"/>
    <mergeCell ref="N4:N5"/>
    <mergeCell ref="O4:O5"/>
    <mergeCell ref="P4:P5"/>
    <mergeCell ref="Q4:Q5"/>
    <mergeCell ref="R3:R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workbookViewId="0">
      <selection activeCell="G19" sqref="G19"/>
    </sheetView>
  </sheetViews>
  <sheetFormatPr defaultColWidth="9" defaultRowHeight="13.5"/>
  <cols>
    <col min="1" max="1" width="5.125" customWidth="1"/>
    <col min="2" max="2" width="10.9833333333333" customWidth="1"/>
    <col min="3" max="3" width="12.2" customWidth="1"/>
    <col min="4" max="4" width="5.125" customWidth="1"/>
    <col min="5" max="6" width="7.44166666666667" customWidth="1"/>
    <col min="7" max="7" width="7.56666666666667" customWidth="1"/>
    <col min="8" max="14" width="9.75833333333333" customWidth="1"/>
    <col min="15" max="16" width="8.94166666666667" customWidth="1"/>
    <col min="17" max="17" width="8" hidden="1"/>
    <col min="18" max="18" width="10.575" customWidth="1"/>
  </cols>
  <sheetData>
    <row r="1" s="64" customFormat="1" ht="38.25" customHeight="1" spans="1:18">
      <c r="A1" s="65" t="s">
        <v>0</v>
      </c>
      <c r="B1" s="65"/>
      <c r="C1" s="65"/>
      <c r="D1" s="65"/>
      <c r="E1" s="65"/>
      <c r="F1" s="65"/>
      <c r="G1" s="65"/>
      <c r="H1" s="65"/>
      <c r="I1" s="65"/>
      <c r="J1" s="65"/>
      <c r="K1" s="65"/>
      <c r="L1" s="65"/>
      <c r="M1" s="65"/>
      <c r="N1" s="65"/>
      <c r="O1" s="65"/>
      <c r="P1" s="65"/>
      <c r="Q1" s="65"/>
      <c r="R1" s="65"/>
    </row>
    <row r="2" s="64" customFormat="1" ht="15" customHeight="1" spans="1:18">
      <c r="A2" s="66" t="s">
        <v>1</v>
      </c>
      <c r="B2" s="66"/>
      <c r="C2" s="66"/>
      <c r="D2" s="66"/>
      <c r="E2" s="66"/>
      <c r="F2" s="67" t="s">
        <v>2</v>
      </c>
      <c r="G2" s="68"/>
      <c r="H2" s="69" t="s">
        <v>3</v>
      </c>
      <c r="I2" s="69"/>
      <c r="J2" s="69"/>
      <c r="K2" s="67" t="s">
        <v>2</v>
      </c>
      <c r="L2" s="74"/>
      <c r="M2" s="75"/>
      <c r="N2" s="76"/>
      <c r="O2" s="76"/>
      <c r="P2" s="67" t="s">
        <v>2</v>
      </c>
      <c r="Q2" s="67" t="s">
        <v>2</v>
      </c>
      <c r="R2" s="68" t="s">
        <v>4</v>
      </c>
    </row>
    <row r="3" s="64" customFormat="1" ht="15" customHeight="1" spans="1:18">
      <c r="A3" s="70" t="s">
        <v>5</v>
      </c>
      <c r="B3" s="70" t="s">
        <v>6</v>
      </c>
      <c r="C3" s="70" t="s">
        <v>7</v>
      </c>
      <c r="D3" s="70" t="s">
        <v>8</v>
      </c>
      <c r="E3" s="70" t="s">
        <v>9</v>
      </c>
      <c r="F3" s="70" t="s">
        <v>10</v>
      </c>
      <c r="G3" s="70" t="s">
        <v>11</v>
      </c>
      <c r="H3" s="70" t="s">
        <v>12</v>
      </c>
      <c r="I3" s="70"/>
      <c r="J3" s="70"/>
      <c r="K3" s="70"/>
      <c r="L3" s="70"/>
      <c r="M3" s="70"/>
      <c r="N3" s="70"/>
      <c r="O3" s="70"/>
      <c r="P3" s="70"/>
      <c r="Q3" s="70"/>
      <c r="R3" s="70" t="s">
        <v>13</v>
      </c>
    </row>
    <row r="4" s="64" customFormat="1" ht="15" customHeight="1" spans="1:18">
      <c r="A4" s="70"/>
      <c r="B4" s="70"/>
      <c r="C4" s="70"/>
      <c r="D4" s="70"/>
      <c r="E4" s="70"/>
      <c r="F4" s="70"/>
      <c r="G4" s="70"/>
      <c r="H4" s="70" t="s">
        <v>14</v>
      </c>
      <c r="I4" s="70" t="s">
        <v>15</v>
      </c>
      <c r="J4" s="70" t="s">
        <v>16</v>
      </c>
      <c r="K4" s="70" t="s">
        <v>17</v>
      </c>
      <c r="L4" s="70" t="s">
        <v>18</v>
      </c>
      <c r="M4" s="70" t="s">
        <v>19</v>
      </c>
      <c r="N4" s="70" t="s">
        <v>20</v>
      </c>
      <c r="O4" s="70" t="s">
        <v>21</v>
      </c>
      <c r="P4" s="70" t="s">
        <v>22</v>
      </c>
      <c r="Q4" s="70" t="s">
        <v>23</v>
      </c>
      <c r="R4" s="70"/>
    </row>
    <row r="5" s="64" customFormat="1" ht="15" customHeight="1" spans="1:18">
      <c r="A5" s="70"/>
      <c r="B5" s="70"/>
      <c r="C5" s="70"/>
      <c r="D5" s="70"/>
      <c r="E5" s="70"/>
      <c r="F5" s="70"/>
      <c r="G5" s="70"/>
      <c r="H5" s="70"/>
      <c r="I5" s="70"/>
      <c r="J5" s="70"/>
      <c r="K5" s="70"/>
      <c r="L5" s="70"/>
      <c r="M5" s="70"/>
      <c r="N5" s="70"/>
      <c r="O5" s="70"/>
      <c r="P5" s="70"/>
      <c r="Q5" s="70"/>
      <c r="R5" s="70"/>
    </row>
    <row r="6" s="64" customFormat="1" ht="34" customHeight="1" spans="1:18">
      <c r="A6" s="71">
        <v>1</v>
      </c>
      <c r="B6" s="71" t="s">
        <v>30</v>
      </c>
      <c r="C6" s="71" t="s">
        <v>31</v>
      </c>
      <c r="D6" s="71" t="s">
        <v>26</v>
      </c>
      <c r="E6" s="71" t="s">
        <v>32</v>
      </c>
      <c r="F6" s="71" t="s">
        <v>67</v>
      </c>
      <c r="G6" s="71" t="s">
        <v>68</v>
      </c>
      <c r="H6" s="72">
        <f t="shared" ref="H6:H12" si="0">0+0</f>
        <v>0</v>
      </c>
      <c r="I6" s="72">
        <v>36297.25</v>
      </c>
      <c r="J6" s="72">
        <v>0</v>
      </c>
      <c r="K6" s="72">
        <v>0</v>
      </c>
      <c r="L6" s="72">
        <v>0</v>
      </c>
      <c r="M6" s="72">
        <v>0</v>
      </c>
      <c r="N6" s="72">
        <v>0</v>
      </c>
      <c r="O6" s="72">
        <v>0</v>
      </c>
      <c r="P6" s="72">
        <v>0</v>
      </c>
      <c r="Q6" s="72">
        <v>0</v>
      </c>
      <c r="R6" s="72">
        <v>36297.25</v>
      </c>
    </row>
    <row r="7" s="64" customFormat="1" ht="23" customHeight="1" spans="1:18">
      <c r="A7" s="71">
        <v>2</v>
      </c>
      <c r="B7" s="71" t="s">
        <v>38</v>
      </c>
      <c r="C7" s="71" t="s">
        <v>39</v>
      </c>
      <c r="D7" s="71" t="s">
        <v>26</v>
      </c>
      <c r="E7" s="71" t="s">
        <v>32</v>
      </c>
      <c r="F7" s="71" t="s">
        <v>67</v>
      </c>
      <c r="G7" s="71" t="s">
        <v>68</v>
      </c>
      <c r="H7" s="72">
        <f t="shared" si="0"/>
        <v>0</v>
      </c>
      <c r="I7" s="72">
        <v>9041.55</v>
      </c>
      <c r="J7" s="72">
        <v>0</v>
      </c>
      <c r="K7" s="72">
        <v>5311.47</v>
      </c>
      <c r="L7" s="72">
        <v>0</v>
      </c>
      <c r="M7" s="72">
        <v>0</v>
      </c>
      <c r="N7" s="72">
        <v>0</v>
      </c>
      <c r="O7" s="72">
        <v>0</v>
      </c>
      <c r="P7" s="72">
        <v>0</v>
      </c>
      <c r="Q7" s="72">
        <v>0</v>
      </c>
      <c r="R7" s="72">
        <v>14353.02</v>
      </c>
    </row>
    <row r="8" s="64" customFormat="1" ht="23" customHeight="1" spans="1:18">
      <c r="A8" s="71">
        <v>3</v>
      </c>
      <c r="B8" s="71" t="s">
        <v>40</v>
      </c>
      <c r="C8" s="71" t="s">
        <v>41</v>
      </c>
      <c r="D8" s="71" t="s">
        <v>26</v>
      </c>
      <c r="E8" s="71" t="s">
        <v>32</v>
      </c>
      <c r="F8" s="71" t="s">
        <v>67</v>
      </c>
      <c r="G8" s="71" t="s">
        <v>68</v>
      </c>
      <c r="H8" s="72">
        <f t="shared" si="0"/>
        <v>0</v>
      </c>
      <c r="I8" s="72">
        <v>697825.41</v>
      </c>
      <c r="J8" s="72">
        <v>0</v>
      </c>
      <c r="K8" s="72">
        <v>2931.67</v>
      </c>
      <c r="L8" s="72">
        <v>0</v>
      </c>
      <c r="M8" s="72">
        <v>0</v>
      </c>
      <c r="N8" s="72">
        <v>0</v>
      </c>
      <c r="O8" s="72">
        <v>0</v>
      </c>
      <c r="P8" s="72">
        <v>0</v>
      </c>
      <c r="Q8" s="72">
        <v>0</v>
      </c>
      <c r="R8" s="72">
        <v>700757.08</v>
      </c>
    </row>
    <row r="9" s="64" customFormat="1" ht="23" customHeight="1" spans="1:18">
      <c r="A9" s="71">
        <v>4</v>
      </c>
      <c r="B9" s="71" t="s">
        <v>69</v>
      </c>
      <c r="C9" s="71" t="s">
        <v>70</v>
      </c>
      <c r="D9" s="71" t="s">
        <v>26</v>
      </c>
      <c r="E9" s="71" t="s">
        <v>32</v>
      </c>
      <c r="F9" s="71" t="s">
        <v>67</v>
      </c>
      <c r="G9" s="71" t="s">
        <v>68</v>
      </c>
      <c r="H9" s="72">
        <f t="shared" si="0"/>
        <v>0</v>
      </c>
      <c r="I9" s="72">
        <v>23446.49</v>
      </c>
      <c r="J9" s="72">
        <v>0</v>
      </c>
      <c r="K9" s="72">
        <v>3.59</v>
      </c>
      <c r="L9" s="72">
        <v>0</v>
      </c>
      <c r="M9" s="72">
        <v>0</v>
      </c>
      <c r="N9" s="72">
        <v>0</v>
      </c>
      <c r="O9" s="72">
        <v>0</v>
      </c>
      <c r="P9" s="72">
        <v>0</v>
      </c>
      <c r="Q9" s="72">
        <v>0</v>
      </c>
      <c r="R9" s="72">
        <v>23450.08</v>
      </c>
    </row>
    <row r="10" s="64" customFormat="1" ht="23" customHeight="1" spans="1:18">
      <c r="A10" s="71">
        <v>5</v>
      </c>
      <c r="B10" s="71" t="s">
        <v>54</v>
      </c>
      <c r="C10" s="71" t="s">
        <v>55</v>
      </c>
      <c r="D10" s="71" t="s">
        <v>26</v>
      </c>
      <c r="E10" s="71" t="s">
        <v>32</v>
      </c>
      <c r="F10" s="71" t="s">
        <v>67</v>
      </c>
      <c r="G10" s="71" t="s">
        <v>68</v>
      </c>
      <c r="H10" s="72">
        <f t="shared" si="0"/>
        <v>0</v>
      </c>
      <c r="I10" s="72">
        <v>44519.02</v>
      </c>
      <c r="J10" s="72">
        <v>0</v>
      </c>
      <c r="K10" s="72">
        <v>3780.59</v>
      </c>
      <c r="L10" s="72">
        <v>0</v>
      </c>
      <c r="M10" s="72">
        <v>0</v>
      </c>
      <c r="N10" s="72">
        <v>0</v>
      </c>
      <c r="O10" s="72">
        <v>0</v>
      </c>
      <c r="P10" s="72">
        <v>0</v>
      </c>
      <c r="Q10" s="72">
        <v>0</v>
      </c>
      <c r="R10" s="72">
        <v>48299.61</v>
      </c>
    </row>
    <row r="11" s="64" customFormat="1" ht="34" customHeight="1" spans="1:18">
      <c r="A11" s="71">
        <v>6</v>
      </c>
      <c r="B11" s="71" t="s">
        <v>62</v>
      </c>
      <c r="C11" s="71" t="s">
        <v>63</v>
      </c>
      <c r="D11" s="71" t="s">
        <v>26</v>
      </c>
      <c r="E11" s="71" t="s">
        <v>32</v>
      </c>
      <c r="F11" s="71" t="s">
        <v>67</v>
      </c>
      <c r="G11" s="71" t="s">
        <v>68</v>
      </c>
      <c r="H11" s="72">
        <f t="shared" si="0"/>
        <v>0</v>
      </c>
      <c r="I11" s="72">
        <v>52408.71</v>
      </c>
      <c r="J11" s="72">
        <v>0</v>
      </c>
      <c r="K11" s="72">
        <v>0</v>
      </c>
      <c r="L11" s="72">
        <v>0</v>
      </c>
      <c r="M11" s="72">
        <v>0</v>
      </c>
      <c r="N11" s="72">
        <v>0</v>
      </c>
      <c r="O11" s="72">
        <v>0</v>
      </c>
      <c r="P11" s="72">
        <v>0</v>
      </c>
      <c r="Q11" s="72">
        <v>0</v>
      </c>
      <c r="R11" s="72">
        <v>52408.71</v>
      </c>
    </row>
    <row r="12" s="64" customFormat="1" ht="15" customHeight="1" spans="1:18">
      <c r="A12" s="73" t="s">
        <v>71</v>
      </c>
      <c r="B12" s="73"/>
      <c r="C12" s="73"/>
      <c r="D12" s="73"/>
      <c r="E12" s="73"/>
      <c r="F12" s="73"/>
      <c r="G12" s="73"/>
      <c r="H12" s="72">
        <f t="shared" si="0"/>
        <v>0</v>
      </c>
      <c r="I12" s="72">
        <v>863538.43</v>
      </c>
      <c r="J12" s="72">
        <v>0</v>
      </c>
      <c r="K12" s="72">
        <v>12027.32</v>
      </c>
      <c r="L12" s="72">
        <v>0</v>
      </c>
      <c r="M12" s="72">
        <v>0</v>
      </c>
      <c r="N12" s="72">
        <v>0</v>
      </c>
      <c r="O12" s="72">
        <v>0</v>
      </c>
      <c r="P12" s="72">
        <v>0</v>
      </c>
      <c r="Q12" s="72">
        <v>0</v>
      </c>
      <c r="R12" s="72">
        <v>875565.75</v>
      </c>
    </row>
  </sheetData>
  <mergeCells count="24">
    <mergeCell ref="A1:R1"/>
    <mergeCell ref="A2:E2"/>
    <mergeCell ref="H2:J2"/>
    <mergeCell ref="M2:O2"/>
    <mergeCell ref="H3:Q3"/>
    <mergeCell ref="A12:G12"/>
    <mergeCell ref="A3:A5"/>
    <mergeCell ref="B3:B5"/>
    <mergeCell ref="C3:C5"/>
    <mergeCell ref="D3:D5"/>
    <mergeCell ref="E3:E5"/>
    <mergeCell ref="F3:F5"/>
    <mergeCell ref="G3:G5"/>
    <mergeCell ref="H4:H5"/>
    <mergeCell ref="I4:I5"/>
    <mergeCell ref="J4:J5"/>
    <mergeCell ref="K4:K5"/>
    <mergeCell ref="L4:L5"/>
    <mergeCell ref="M4:M5"/>
    <mergeCell ref="N4:N5"/>
    <mergeCell ref="O4:O5"/>
    <mergeCell ref="P4:P5"/>
    <mergeCell ref="Q4:Q5"/>
    <mergeCell ref="R3:R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
  <sheetViews>
    <sheetView workbookViewId="0">
      <selection activeCell="J18" sqref="J18"/>
    </sheetView>
  </sheetViews>
  <sheetFormatPr defaultColWidth="9" defaultRowHeight="13.5" outlineLevelRow="7"/>
  <cols>
    <col min="1" max="1" width="5.125" customWidth="1"/>
    <col min="2" max="2" width="10.9833333333333" customWidth="1"/>
    <col min="3" max="3" width="12.2" customWidth="1"/>
    <col min="4" max="4" width="5.125" customWidth="1"/>
    <col min="5" max="6" width="7.44166666666667" customWidth="1"/>
    <col min="7" max="7" width="7.56666666666667" customWidth="1"/>
    <col min="8" max="14" width="9.75833333333333" customWidth="1"/>
    <col min="15" max="16" width="8.94166666666667" customWidth="1"/>
    <col min="17" max="17" width="8" hidden="1"/>
    <col min="18" max="18" width="10.575" customWidth="1"/>
  </cols>
  <sheetData>
    <row r="1" ht="38.25" customHeight="1" spans="1:18">
      <c r="A1" s="55" t="s">
        <v>0</v>
      </c>
      <c r="B1" s="55"/>
      <c r="C1" s="55"/>
      <c r="D1" s="55"/>
      <c r="E1" s="55"/>
      <c r="F1" s="55"/>
      <c r="G1" s="55"/>
      <c r="H1" s="55"/>
      <c r="I1" s="55"/>
      <c r="J1" s="55"/>
      <c r="K1" s="55"/>
      <c r="L1" s="55"/>
      <c r="M1" s="55"/>
      <c r="N1" s="55"/>
      <c r="O1" s="55"/>
      <c r="P1" s="55"/>
      <c r="Q1" s="55"/>
      <c r="R1" s="55"/>
    </row>
    <row r="2" ht="15" customHeight="1" spans="1:18">
      <c r="A2" s="56" t="s">
        <v>1</v>
      </c>
      <c r="B2" s="56"/>
      <c r="C2" s="56"/>
      <c r="D2" s="56"/>
      <c r="E2" s="56"/>
      <c r="F2" s="57" t="s">
        <v>2</v>
      </c>
      <c r="G2" s="58"/>
      <c r="H2" s="59" t="s">
        <v>72</v>
      </c>
      <c r="I2" s="59"/>
      <c r="J2" s="59"/>
      <c r="K2" s="59" t="s">
        <v>2</v>
      </c>
      <c r="L2" s="58"/>
      <c r="M2" s="63"/>
      <c r="N2" s="63"/>
      <c r="O2" s="63"/>
      <c r="P2" s="59" t="s">
        <v>2</v>
      </c>
      <c r="Q2" s="59" t="s">
        <v>2</v>
      </c>
      <c r="R2" s="58" t="s">
        <v>4</v>
      </c>
    </row>
    <row r="3" ht="15" customHeight="1" spans="1:18">
      <c r="A3" s="60" t="s">
        <v>5</v>
      </c>
      <c r="B3" s="60" t="s">
        <v>6</v>
      </c>
      <c r="C3" s="60" t="s">
        <v>7</v>
      </c>
      <c r="D3" s="60" t="s">
        <v>8</v>
      </c>
      <c r="E3" s="60" t="s">
        <v>9</v>
      </c>
      <c r="F3" s="60" t="s">
        <v>10</v>
      </c>
      <c r="G3" s="60" t="s">
        <v>11</v>
      </c>
      <c r="H3" s="60" t="s">
        <v>12</v>
      </c>
      <c r="I3" s="60"/>
      <c r="J3" s="60"/>
      <c r="K3" s="60"/>
      <c r="L3" s="60"/>
      <c r="M3" s="60"/>
      <c r="N3" s="60"/>
      <c r="O3" s="60"/>
      <c r="P3" s="60"/>
      <c r="Q3" s="60"/>
      <c r="R3" s="60" t="s">
        <v>13</v>
      </c>
    </row>
    <row r="4" ht="15" customHeight="1" spans="1:18">
      <c r="A4" s="60"/>
      <c r="B4" s="60"/>
      <c r="C4" s="60"/>
      <c r="D4" s="60"/>
      <c r="E4" s="60"/>
      <c r="F4" s="60"/>
      <c r="G4" s="60"/>
      <c r="H4" s="60" t="s">
        <v>14</v>
      </c>
      <c r="I4" s="60" t="s">
        <v>15</v>
      </c>
      <c r="J4" s="60" t="s">
        <v>16</v>
      </c>
      <c r="K4" s="60" t="s">
        <v>17</v>
      </c>
      <c r="L4" s="60" t="s">
        <v>18</v>
      </c>
      <c r="M4" s="60" t="s">
        <v>19</v>
      </c>
      <c r="N4" s="60" t="s">
        <v>20</v>
      </c>
      <c r="O4" s="60" t="s">
        <v>21</v>
      </c>
      <c r="P4" s="60" t="s">
        <v>22</v>
      </c>
      <c r="Q4" s="60" t="s">
        <v>23</v>
      </c>
      <c r="R4" s="60"/>
    </row>
    <row r="5" ht="15" customHeight="1" spans="1:18">
      <c r="A5" s="60"/>
      <c r="B5" s="60"/>
      <c r="C5" s="60"/>
      <c r="D5" s="60"/>
      <c r="E5" s="60"/>
      <c r="F5" s="60"/>
      <c r="G5" s="60"/>
      <c r="H5" s="60"/>
      <c r="I5" s="60"/>
      <c r="J5" s="60"/>
      <c r="K5" s="60"/>
      <c r="L5" s="60"/>
      <c r="M5" s="60"/>
      <c r="N5" s="60"/>
      <c r="O5" s="60"/>
      <c r="P5" s="60"/>
      <c r="Q5" s="60"/>
      <c r="R5" s="60"/>
    </row>
    <row r="6" ht="23" customHeight="1" spans="1:18">
      <c r="A6" s="61">
        <v>1</v>
      </c>
      <c r="B6" s="61" t="s">
        <v>40</v>
      </c>
      <c r="C6" s="61" t="s">
        <v>41</v>
      </c>
      <c r="D6" s="61" t="s">
        <v>26</v>
      </c>
      <c r="E6" s="61" t="s">
        <v>42</v>
      </c>
      <c r="F6" s="61" t="s">
        <v>28</v>
      </c>
      <c r="G6" s="61" t="s">
        <v>73</v>
      </c>
      <c r="H6" s="62">
        <f>2883.64+0</f>
        <v>2883.64</v>
      </c>
      <c r="I6" s="62">
        <v>38750</v>
      </c>
      <c r="J6" s="62">
        <v>0</v>
      </c>
      <c r="K6" s="62">
        <v>0</v>
      </c>
      <c r="L6" s="62">
        <v>0</v>
      </c>
      <c r="M6" s="62">
        <v>0</v>
      </c>
      <c r="N6" s="62">
        <v>0</v>
      </c>
      <c r="O6" s="62">
        <v>0</v>
      </c>
      <c r="P6" s="62">
        <v>0</v>
      </c>
      <c r="Q6" s="62">
        <v>0</v>
      </c>
      <c r="R6" s="62">
        <v>41633.64</v>
      </c>
    </row>
    <row r="7" ht="15" customHeight="1" spans="1:18">
      <c r="A7" s="61" t="s">
        <v>74</v>
      </c>
      <c r="B7" s="61"/>
      <c r="C7" s="61"/>
      <c r="D7" s="61"/>
      <c r="E7" s="61"/>
      <c r="F7" s="61"/>
      <c r="G7" s="61"/>
      <c r="H7" s="62">
        <f>2883.64+0</f>
        <v>2883.64</v>
      </c>
      <c r="I7" s="62">
        <v>38750</v>
      </c>
      <c r="J7" s="62">
        <v>0</v>
      </c>
      <c r="K7" s="62">
        <v>0</v>
      </c>
      <c r="L7" s="62">
        <v>0</v>
      </c>
      <c r="M7" s="62">
        <v>0</v>
      </c>
      <c r="N7" s="62">
        <v>0</v>
      </c>
      <c r="O7" s="62">
        <v>0</v>
      </c>
      <c r="P7" s="62">
        <v>0</v>
      </c>
      <c r="Q7" s="62">
        <v>0</v>
      </c>
      <c r="R7" s="62">
        <v>41633.64</v>
      </c>
    </row>
    <row r="8" ht="15" customHeight="1" spans="1:18">
      <c r="A8" s="61"/>
      <c r="B8" s="61"/>
      <c r="C8" s="61"/>
      <c r="D8" s="61"/>
      <c r="E8" s="61"/>
      <c r="F8" s="61"/>
      <c r="G8" s="61"/>
      <c r="H8" s="62">
        <f t="shared" ref="H8:R8" si="0">SUM(H6)</f>
        <v>2883.64</v>
      </c>
      <c r="I8" s="62">
        <f t="shared" si="0"/>
        <v>38750</v>
      </c>
      <c r="J8" s="62">
        <f t="shared" si="0"/>
        <v>0</v>
      </c>
      <c r="K8" s="62">
        <f t="shared" si="0"/>
        <v>0</v>
      </c>
      <c r="L8" s="62">
        <f t="shared" si="0"/>
        <v>0</v>
      </c>
      <c r="M8" s="62">
        <f t="shared" si="0"/>
        <v>0</v>
      </c>
      <c r="N8" s="62">
        <f t="shared" si="0"/>
        <v>0</v>
      </c>
      <c r="O8" s="62">
        <f t="shared" si="0"/>
        <v>0</v>
      </c>
      <c r="P8" s="62">
        <f t="shared" si="0"/>
        <v>0</v>
      </c>
      <c r="Q8" s="62">
        <f t="shared" si="0"/>
        <v>0</v>
      </c>
      <c r="R8" s="62">
        <f t="shared" si="0"/>
        <v>41633.64</v>
      </c>
    </row>
  </sheetData>
  <mergeCells count="25">
    <mergeCell ref="A1:R1"/>
    <mergeCell ref="A2:E2"/>
    <mergeCell ref="H2:J2"/>
    <mergeCell ref="M2:O2"/>
    <mergeCell ref="H3:Q3"/>
    <mergeCell ref="A7:G7"/>
    <mergeCell ref="A8:G8"/>
    <mergeCell ref="A3:A5"/>
    <mergeCell ref="B3:B5"/>
    <mergeCell ref="C3:C5"/>
    <mergeCell ref="D3:D5"/>
    <mergeCell ref="E3:E5"/>
    <mergeCell ref="F3:F5"/>
    <mergeCell ref="G3:G5"/>
    <mergeCell ref="H4:H5"/>
    <mergeCell ref="I4:I5"/>
    <mergeCell ref="J4:J5"/>
    <mergeCell ref="K4:K5"/>
    <mergeCell ref="L4:L5"/>
    <mergeCell ref="M4:M5"/>
    <mergeCell ref="N4:N5"/>
    <mergeCell ref="O4:O5"/>
    <mergeCell ref="P4:P5"/>
    <mergeCell ref="Q4:Q5"/>
    <mergeCell ref="R3:R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H18" sqref="H18"/>
    </sheetView>
  </sheetViews>
  <sheetFormatPr defaultColWidth="8.8" defaultRowHeight="14.25"/>
  <cols>
    <col min="1" max="1" width="4" style="30" customWidth="1"/>
    <col min="2" max="2" width="13.6333333333333" style="30" customWidth="1"/>
    <col min="3" max="3" width="19.5" style="30" customWidth="1"/>
    <col min="4" max="4" width="6" style="30" customWidth="1"/>
    <col min="5" max="5" width="8.38333333333333" style="30" customWidth="1"/>
    <col min="6" max="6" width="5.5" style="30" customWidth="1"/>
    <col min="7" max="19" width="9" style="30" customWidth="1"/>
    <col min="20" max="20" width="8.88333333333333" style="30" customWidth="1"/>
    <col min="21" max="16384" width="8.8" style="30"/>
  </cols>
  <sheetData>
    <row r="1" s="30" customFormat="1" ht="37.05" customHeight="1" spans="1:20">
      <c r="A1" s="34" t="s">
        <v>75</v>
      </c>
      <c r="B1" s="34"/>
      <c r="C1" s="34"/>
      <c r="D1" s="34"/>
      <c r="E1" s="34"/>
      <c r="F1" s="34"/>
      <c r="G1" s="34"/>
      <c r="H1" s="34"/>
      <c r="I1" s="34"/>
      <c r="J1" s="34"/>
      <c r="K1" s="34"/>
      <c r="L1" s="34"/>
      <c r="M1" s="34"/>
      <c r="N1" s="34"/>
      <c r="O1" s="34"/>
      <c r="P1" s="34"/>
      <c r="Q1" s="34"/>
      <c r="R1" s="34"/>
      <c r="S1" s="34"/>
      <c r="T1" s="34"/>
    </row>
    <row r="2" s="30" customFormat="1" ht="21" customHeight="1" spans="1:19">
      <c r="A2" s="35" t="s">
        <v>1</v>
      </c>
      <c r="B2" s="35"/>
      <c r="C2" s="35"/>
      <c r="D2" s="35"/>
      <c r="E2" s="35"/>
      <c r="F2" s="35"/>
      <c r="H2" s="39" t="s">
        <v>72</v>
      </c>
      <c r="I2" s="39"/>
      <c r="J2" s="39"/>
      <c r="K2" s="39"/>
      <c r="L2" s="35"/>
      <c r="M2" s="35"/>
      <c r="N2" s="35"/>
      <c r="O2" s="40"/>
      <c r="P2" s="40"/>
      <c r="Q2" s="35"/>
      <c r="R2" s="40" t="s">
        <v>4</v>
      </c>
      <c r="S2" s="44"/>
    </row>
    <row r="3" s="31" customFormat="1" ht="33" customHeight="1" spans="1:20">
      <c r="A3" s="36" t="s">
        <v>5</v>
      </c>
      <c r="B3" s="36" t="s">
        <v>76</v>
      </c>
      <c r="C3" s="36" t="s">
        <v>77</v>
      </c>
      <c r="D3" s="36" t="s">
        <v>78</v>
      </c>
      <c r="E3" s="36" t="s">
        <v>79</v>
      </c>
      <c r="F3" s="36" t="s">
        <v>9</v>
      </c>
      <c r="G3" s="36" t="s">
        <v>80</v>
      </c>
      <c r="H3" s="36"/>
      <c r="I3" s="36"/>
      <c r="J3" s="36" t="s">
        <v>18</v>
      </c>
      <c r="K3" s="36"/>
      <c r="L3" s="36"/>
      <c r="M3" s="36" t="s">
        <v>81</v>
      </c>
      <c r="N3" s="36" t="s">
        <v>82</v>
      </c>
      <c r="O3" s="36" t="s">
        <v>83</v>
      </c>
      <c r="P3" s="41" t="s">
        <v>84</v>
      </c>
      <c r="Q3" s="36" t="s">
        <v>21</v>
      </c>
      <c r="R3" s="36" t="s">
        <v>85</v>
      </c>
      <c r="S3" s="41" t="s">
        <v>22</v>
      </c>
      <c r="T3" s="36" t="s">
        <v>86</v>
      </c>
    </row>
    <row r="4" s="32" customFormat="1" ht="60" customHeight="1" spans="1:20">
      <c r="A4" s="36"/>
      <c r="B4" s="36"/>
      <c r="C4" s="36"/>
      <c r="D4" s="36"/>
      <c r="E4" s="36"/>
      <c r="F4" s="36"/>
      <c r="G4" s="36" t="s">
        <v>14</v>
      </c>
      <c r="H4" s="36" t="s">
        <v>87</v>
      </c>
      <c r="I4" s="36" t="s">
        <v>88</v>
      </c>
      <c r="J4" s="36" t="s">
        <v>14</v>
      </c>
      <c r="K4" s="36" t="s">
        <v>87</v>
      </c>
      <c r="L4" s="36" t="s">
        <v>88</v>
      </c>
      <c r="M4" s="36"/>
      <c r="N4" s="41"/>
      <c r="O4" s="36"/>
      <c r="P4" s="42"/>
      <c r="Q4" s="36"/>
      <c r="R4" s="36"/>
      <c r="S4" s="42"/>
      <c r="T4" s="36"/>
    </row>
    <row r="5" s="33" customFormat="1" ht="34" customHeight="1" spans="1:20">
      <c r="A5" s="37" t="s">
        <v>89</v>
      </c>
      <c r="B5" s="37" t="s">
        <v>30</v>
      </c>
      <c r="C5" s="37" t="s">
        <v>31</v>
      </c>
      <c r="D5" s="37" t="s">
        <v>73</v>
      </c>
      <c r="E5" s="37" t="s">
        <v>90</v>
      </c>
      <c r="F5" s="37" t="s">
        <v>32</v>
      </c>
      <c r="G5" s="38">
        <v>1.03</v>
      </c>
      <c r="H5" s="38">
        <v>1767.44</v>
      </c>
      <c r="I5" s="43">
        <f>SUM(H5+G5)</f>
        <v>1768.47</v>
      </c>
      <c r="J5" s="43">
        <v>0</v>
      </c>
      <c r="K5" s="43">
        <v>0</v>
      </c>
      <c r="L5" s="43">
        <f>SUM(K5+J5)</f>
        <v>0</v>
      </c>
      <c r="M5" s="38">
        <v>0</v>
      </c>
      <c r="N5" s="43">
        <v>0</v>
      </c>
      <c r="O5" s="38">
        <v>0</v>
      </c>
      <c r="P5" s="38">
        <v>0</v>
      </c>
      <c r="Q5" s="38">
        <v>0</v>
      </c>
      <c r="R5" s="38">
        <v>0</v>
      </c>
      <c r="S5" s="38">
        <v>0</v>
      </c>
      <c r="T5" s="38">
        <v>1768.47</v>
      </c>
    </row>
    <row r="6" s="33" customFormat="1" ht="34" customHeight="1" spans="1:20">
      <c r="A6" s="37" t="s">
        <v>91</v>
      </c>
      <c r="B6" s="37" t="s">
        <v>62</v>
      </c>
      <c r="C6" s="37" t="s">
        <v>63</v>
      </c>
      <c r="D6" s="37" t="s">
        <v>73</v>
      </c>
      <c r="E6" s="37" t="s">
        <v>90</v>
      </c>
      <c r="F6" s="37" t="s">
        <v>32</v>
      </c>
      <c r="G6" s="38">
        <v>1824.65</v>
      </c>
      <c r="H6" s="38">
        <v>13828.92</v>
      </c>
      <c r="I6" s="43">
        <f>SUM(H6+G6)</f>
        <v>15653.57</v>
      </c>
      <c r="J6" s="43">
        <v>0</v>
      </c>
      <c r="K6" s="43">
        <v>26.78</v>
      </c>
      <c r="L6" s="43">
        <f>SUM(K6+J6)</f>
        <v>26.78</v>
      </c>
      <c r="M6" s="38">
        <v>0</v>
      </c>
      <c r="N6" s="43">
        <v>0</v>
      </c>
      <c r="O6" s="38">
        <v>104.44</v>
      </c>
      <c r="P6" s="38">
        <v>0</v>
      </c>
      <c r="Q6" s="38">
        <v>0</v>
      </c>
      <c r="R6" s="38">
        <v>0</v>
      </c>
      <c r="S6" s="38">
        <v>0</v>
      </c>
      <c r="T6" s="38">
        <v>15784.79</v>
      </c>
    </row>
    <row r="7" s="30" customFormat="1" ht="23" customHeight="1" spans="1:20">
      <c r="A7" s="37" t="s">
        <v>86</v>
      </c>
      <c r="B7" s="37"/>
      <c r="C7" s="37"/>
      <c r="D7" s="37"/>
      <c r="E7" s="37"/>
      <c r="F7" s="37"/>
      <c r="G7" s="38">
        <f t="shared" ref="G7:T7" si="0">SUM(G5:G6)</f>
        <v>1825.68</v>
      </c>
      <c r="H7" s="38">
        <f t="shared" si="0"/>
        <v>15596.36</v>
      </c>
      <c r="I7" s="43">
        <f t="shared" si="0"/>
        <v>17422.04</v>
      </c>
      <c r="J7" s="43">
        <f t="shared" si="0"/>
        <v>0</v>
      </c>
      <c r="K7" s="43">
        <f t="shared" si="0"/>
        <v>26.78</v>
      </c>
      <c r="L7" s="43">
        <f t="shared" si="0"/>
        <v>26.78</v>
      </c>
      <c r="M7" s="38">
        <f t="shared" si="0"/>
        <v>0</v>
      </c>
      <c r="N7" s="43">
        <f t="shared" si="0"/>
        <v>0</v>
      </c>
      <c r="O7" s="43">
        <f t="shared" si="0"/>
        <v>104.44</v>
      </c>
      <c r="P7" s="43">
        <f t="shared" si="0"/>
        <v>0</v>
      </c>
      <c r="Q7" s="43">
        <f t="shared" si="0"/>
        <v>0</v>
      </c>
      <c r="R7" s="43">
        <f t="shared" si="0"/>
        <v>0</v>
      </c>
      <c r="S7" s="43">
        <f t="shared" si="0"/>
        <v>0</v>
      </c>
      <c r="T7" s="43">
        <f t="shared" si="0"/>
        <v>17553.26</v>
      </c>
    </row>
    <row r="8" s="30" customFormat="1" ht="15.6" customHeight="1" spans="1:20">
      <c r="A8" s="45"/>
      <c r="B8" s="45"/>
      <c r="C8" s="45"/>
      <c r="D8" s="45"/>
      <c r="E8" s="45"/>
      <c r="F8" s="45"/>
      <c r="G8" s="46"/>
      <c r="H8" s="47"/>
      <c r="I8" s="47"/>
      <c r="J8" s="47"/>
      <c r="K8" s="47"/>
      <c r="L8" s="47"/>
      <c r="M8" s="47"/>
      <c r="N8" s="47"/>
      <c r="O8" s="47"/>
      <c r="P8" s="47"/>
      <c r="Q8" s="47"/>
      <c r="R8" s="47"/>
      <c r="S8" s="47"/>
      <c r="T8" s="47"/>
    </row>
    <row r="9" s="30" customFormat="1" ht="15.6" customHeight="1" spans="1:11">
      <c r="A9" s="48"/>
      <c r="B9" s="48"/>
      <c r="C9" s="48"/>
      <c r="D9" s="46"/>
      <c r="E9" s="46"/>
      <c r="F9" s="46"/>
      <c r="G9" s="46"/>
      <c r="H9" s="46"/>
      <c r="I9" s="46"/>
      <c r="J9" s="46"/>
      <c r="K9" s="51"/>
    </row>
    <row r="10" s="30" customFormat="1" ht="15.6" customHeight="1" spans="1:20">
      <c r="A10" s="48"/>
      <c r="B10" s="49"/>
      <c r="C10" s="50"/>
      <c r="D10" s="46"/>
      <c r="E10" s="46"/>
      <c r="F10" s="46"/>
      <c r="G10" s="46"/>
      <c r="H10" s="46"/>
      <c r="I10" s="46"/>
      <c r="J10" s="49"/>
      <c r="K10" s="52"/>
      <c r="L10" s="52"/>
      <c r="S10" s="49"/>
      <c r="T10" s="53"/>
    </row>
    <row r="11" s="30" customFormat="1" ht="15.6" customHeight="1"/>
    <row r="12" s="30" customFormat="1" ht="15.6" customHeight="1" spans="19:20">
      <c r="S12" s="49"/>
      <c r="T12" s="54"/>
    </row>
  </sheetData>
  <mergeCells count="20">
    <mergeCell ref="A1:T1"/>
    <mergeCell ref="H2:K2"/>
    <mergeCell ref="O2:P2"/>
    <mergeCell ref="G3:I3"/>
    <mergeCell ref="J3:L3"/>
    <mergeCell ref="A7:F7"/>
    <mergeCell ref="A3:A4"/>
    <mergeCell ref="B3:B4"/>
    <mergeCell ref="C3:C4"/>
    <mergeCell ref="D3:D4"/>
    <mergeCell ref="E3:E4"/>
    <mergeCell ref="F3:F4"/>
    <mergeCell ref="M3:M4"/>
    <mergeCell ref="N3:N4"/>
    <mergeCell ref="O3:O4"/>
    <mergeCell ref="P3:P4"/>
    <mergeCell ref="Q3:Q4"/>
    <mergeCell ref="R3:R4"/>
    <mergeCell ref="S3:S4"/>
    <mergeCell ref="T3:T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workbookViewId="0">
      <selection activeCell="I27" sqref="I27"/>
    </sheetView>
  </sheetViews>
  <sheetFormatPr defaultColWidth="8.8" defaultRowHeight="14.25"/>
  <cols>
    <col min="1" max="1" width="4" style="30" customWidth="1"/>
    <col min="2" max="2" width="13.6333333333333" style="30" customWidth="1"/>
    <col min="3" max="3" width="19.5" style="30" customWidth="1"/>
    <col min="4" max="4" width="6" style="30" customWidth="1"/>
    <col min="5" max="5" width="8.38333333333333" style="30" customWidth="1"/>
    <col min="6" max="6" width="5.5" style="30" customWidth="1"/>
    <col min="7" max="19" width="9" style="30" customWidth="1"/>
    <col min="20" max="20" width="8.88333333333333" style="30" customWidth="1"/>
    <col min="21" max="16384" width="8.8" style="30"/>
  </cols>
  <sheetData>
    <row r="1" s="30" customFormat="1" ht="37.05" customHeight="1" spans="1:20">
      <c r="A1" s="34" t="s">
        <v>75</v>
      </c>
      <c r="B1" s="34"/>
      <c r="C1" s="34"/>
      <c r="D1" s="34"/>
      <c r="E1" s="34"/>
      <c r="F1" s="34"/>
      <c r="G1" s="34"/>
      <c r="H1" s="34"/>
      <c r="I1" s="34"/>
      <c r="J1" s="34"/>
      <c r="K1" s="34"/>
      <c r="L1" s="34"/>
      <c r="M1" s="34"/>
      <c r="N1" s="34"/>
      <c r="O1" s="34"/>
      <c r="P1" s="34"/>
      <c r="Q1" s="34"/>
      <c r="R1" s="34"/>
      <c r="S1" s="34"/>
      <c r="T1" s="34"/>
    </row>
    <row r="2" s="30" customFormat="1" ht="21" customHeight="1" spans="1:19">
      <c r="A2" s="35" t="s">
        <v>1</v>
      </c>
      <c r="B2" s="35"/>
      <c r="C2" s="35"/>
      <c r="D2" s="35"/>
      <c r="E2" s="35"/>
      <c r="F2" s="35"/>
      <c r="H2" s="35"/>
      <c r="I2" s="39" t="s">
        <v>72</v>
      </c>
      <c r="J2" s="39"/>
      <c r="K2" s="39"/>
      <c r="L2" s="35"/>
      <c r="M2" s="35"/>
      <c r="N2" s="35"/>
      <c r="O2" s="40"/>
      <c r="P2" s="40"/>
      <c r="Q2" s="35"/>
      <c r="R2" s="40" t="s">
        <v>4</v>
      </c>
      <c r="S2" s="44"/>
    </row>
    <row r="3" s="31" customFormat="1" ht="33" customHeight="1" spans="1:20">
      <c r="A3" s="36" t="s">
        <v>5</v>
      </c>
      <c r="B3" s="36" t="s">
        <v>76</v>
      </c>
      <c r="C3" s="36" t="s">
        <v>77</v>
      </c>
      <c r="D3" s="36" t="s">
        <v>78</v>
      </c>
      <c r="E3" s="36" t="s">
        <v>79</v>
      </c>
      <c r="F3" s="36" t="s">
        <v>9</v>
      </c>
      <c r="G3" s="36" t="s">
        <v>80</v>
      </c>
      <c r="H3" s="36"/>
      <c r="I3" s="36"/>
      <c r="J3" s="36" t="s">
        <v>18</v>
      </c>
      <c r="K3" s="36"/>
      <c r="L3" s="36"/>
      <c r="M3" s="36" t="s">
        <v>81</v>
      </c>
      <c r="N3" s="36" t="s">
        <v>82</v>
      </c>
      <c r="O3" s="36" t="s">
        <v>83</v>
      </c>
      <c r="P3" s="41" t="s">
        <v>84</v>
      </c>
      <c r="Q3" s="36" t="s">
        <v>21</v>
      </c>
      <c r="R3" s="36" t="s">
        <v>85</v>
      </c>
      <c r="S3" s="41" t="s">
        <v>22</v>
      </c>
      <c r="T3" s="36" t="s">
        <v>86</v>
      </c>
    </row>
    <row r="4" s="32" customFormat="1" ht="60" customHeight="1" spans="1:20">
      <c r="A4" s="36"/>
      <c r="B4" s="36"/>
      <c r="C4" s="36"/>
      <c r="D4" s="36"/>
      <c r="E4" s="36"/>
      <c r="F4" s="36"/>
      <c r="G4" s="36" t="s">
        <v>14</v>
      </c>
      <c r="H4" s="36" t="s">
        <v>87</v>
      </c>
      <c r="I4" s="36" t="s">
        <v>88</v>
      </c>
      <c r="J4" s="36" t="s">
        <v>14</v>
      </c>
      <c r="K4" s="36" t="s">
        <v>87</v>
      </c>
      <c r="L4" s="36" t="s">
        <v>88</v>
      </c>
      <c r="M4" s="36"/>
      <c r="N4" s="41"/>
      <c r="O4" s="36"/>
      <c r="P4" s="42"/>
      <c r="Q4" s="36"/>
      <c r="R4" s="36"/>
      <c r="S4" s="42"/>
      <c r="T4" s="36"/>
    </row>
    <row r="5" s="33" customFormat="1" ht="34" customHeight="1" spans="1:20">
      <c r="A5" s="37" t="s">
        <v>89</v>
      </c>
      <c r="B5" s="37" t="s">
        <v>24</v>
      </c>
      <c r="C5" s="37" t="s">
        <v>25</v>
      </c>
      <c r="D5" s="37" t="s">
        <v>73</v>
      </c>
      <c r="E5" s="37" t="s">
        <v>90</v>
      </c>
      <c r="F5" s="37" t="s">
        <v>27</v>
      </c>
      <c r="G5" s="38">
        <v>628.58</v>
      </c>
      <c r="H5" s="38">
        <v>852.45</v>
      </c>
      <c r="I5" s="43">
        <f t="shared" ref="I5:I13" si="0">SUM(H5+G5)</f>
        <v>1481.03</v>
      </c>
      <c r="J5" s="43">
        <v>0</v>
      </c>
      <c r="K5" s="43">
        <v>0</v>
      </c>
      <c r="L5" s="43">
        <f t="shared" ref="L5:L13" si="1">SUM(K5+J5)</f>
        <v>0</v>
      </c>
      <c r="M5" s="38">
        <v>0</v>
      </c>
      <c r="N5" s="43">
        <v>0</v>
      </c>
      <c r="O5" s="38">
        <v>0</v>
      </c>
      <c r="P5" s="38">
        <v>0</v>
      </c>
      <c r="Q5" s="38">
        <v>0</v>
      </c>
      <c r="R5" s="38">
        <v>0</v>
      </c>
      <c r="S5" s="38">
        <v>0</v>
      </c>
      <c r="T5" s="38">
        <v>1481.03</v>
      </c>
    </row>
    <row r="6" s="33" customFormat="1" ht="34" customHeight="1" spans="1:20">
      <c r="A6" s="37" t="s">
        <v>91</v>
      </c>
      <c r="B6" s="37" t="s">
        <v>30</v>
      </c>
      <c r="C6" s="37" t="s">
        <v>31</v>
      </c>
      <c r="D6" s="37" t="s">
        <v>73</v>
      </c>
      <c r="E6" s="37" t="s">
        <v>90</v>
      </c>
      <c r="F6" s="37" t="s">
        <v>27</v>
      </c>
      <c r="G6" s="38">
        <v>10758.17</v>
      </c>
      <c r="H6" s="38">
        <v>7650.61</v>
      </c>
      <c r="I6" s="43">
        <f t="shared" si="0"/>
        <v>18408.78</v>
      </c>
      <c r="J6" s="43">
        <v>0</v>
      </c>
      <c r="K6" s="43">
        <v>50.96</v>
      </c>
      <c r="L6" s="43">
        <f t="shared" si="1"/>
        <v>50.96</v>
      </c>
      <c r="M6" s="38">
        <v>0</v>
      </c>
      <c r="N6" s="43">
        <v>0</v>
      </c>
      <c r="O6" s="38">
        <v>447.08</v>
      </c>
      <c r="P6" s="38">
        <v>0</v>
      </c>
      <c r="Q6" s="38">
        <v>0</v>
      </c>
      <c r="R6" s="38">
        <v>0</v>
      </c>
      <c r="S6" s="38">
        <v>0</v>
      </c>
      <c r="T6" s="38">
        <v>18906.82</v>
      </c>
    </row>
    <row r="7" s="30" customFormat="1" ht="34" customHeight="1" spans="1:20">
      <c r="A7" s="37" t="s">
        <v>92</v>
      </c>
      <c r="B7" s="37" t="s">
        <v>34</v>
      </c>
      <c r="C7" s="37" t="s">
        <v>35</v>
      </c>
      <c r="D7" s="37" t="s">
        <v>73</v>
      </c>
      <c r="E7" s="37" t="s">
        <v>90</v>
      </c>
      <c r="F7" s="37" t="s">
        <v>27</v>
      </c>
      <c r="G7" s="38">
        <v>2016.84</v>
      </c>
      <c r="H7" s="38">
        <v>631.74</v>
      </c>
      <c r="I7" s="43">
        <f t="shared" si="0"/>
        <v>2648.58</v>
      </c>
      <c r="J7" s="43">
        <v>0</v>
      </c>
      <c r="K7" s="43">
        <v>0</v>
      </c>
      <c r="L7" s="43">
        <f t="shared" si="1"/>
        <v>0</v>
      </c>
      <c r="M7" s="38">
        <v>0</v>
      </c>
      <c r="N7" s="43">
        <v>0</v>
      </c>
      <c r="O7" s="38">
        <v>0</v>
      </c>
      <c r="P7" s="38">
        <v>0</v>
      </c>
      <c r="Q7" s="38">
        <v>0</v>
      </c>
      <c r="R7" s="38">
        <v>0</v>
      </c>
      <c r="S7" s="38">
        <v>0</v>
      </c>
      <c r="T7" s="38">
        <v>2648.58</v>
      </c>
    </row>
    <row r="8" s="30" customFormat="1" ht="34" customHeight="1" spans="1:20">
      <c r="A8" s="37" t="s">
        <v>93</v>
      </c>
      <c r="B8" s="37" t="s">
        <v>44</v>
      </c>
      <c r="C8" s="37" t="s">
        <v>45</v>
      </c>
      <c r="D8" s="37" t="s">
        <v>73</v>
      </c>
      <c r="E8" s="37" t="s">
        <v>90</v>
      </c>
      <c r="F8" s="37" t="s">
        <v>27</v>
      </c>
      <c r="G8" s="38">
        <v>325.52</v>
      </c>
      <c r="H8" s="38">
        <v>491.15</v>
      </c>
      <c r="I8" s="43">
        <f t="shared" si="0"/>
        <v>816.67</v>
      </c>
      <c r="J8" s="43">
        <v>0</v>
      </c>
      <c r="K8" s="43">
        <v>0</v>
      </c>
      <c r="L8" s="43">
        <f t="shared" si="1"/>
        <v>0</v>
      </c>
      <c r="M8" s="38">
        <v>0</v>
      </c>
      <c r="N8" s="43">
        <v>0</v>
      </c>
      <c r="O8" s="38">
        <v>0</v>
      </c>
      <c r="P8" s="38">
        <v>0</v>
      </c>
      <c r="Q8" s="38">
        <v>0</v>
      </c>
      <c r="R8" s="38">
        <v>0</v>
      </c>
      <c r="S8" s="38">
        <v>0</v>
      </c>
      <c r="T8" s="38">
        <v>816.67</v>
      </c>
    </row>
    <row r="9" s="30" customFormat="1" ht="34" customHeight="1" spans="1:20">
      <c r="A9" s="37" t="s">
        <v>94</v>
      </c>
      <c r="B9" s="37" t="s">
        <v>46</v>
      </c>
      <c r="C9" s="37" t="s">
        <v>47</v>
      </c>
      <c r="D9" s="37" t="s">
        <v>73</v>
      </c>
      <c r="E9" s="37" t="s">
        <v>90</v>
      </c>
      <c r="F9" s="37" t="s">
        <v>27</v>
      </c>
      <c r="G9" s="38">
        <v>21267.11</v>
      </c>
      <c r="H9" s="38">
        <v>8811.26</v>
      </c>
      <c r="I9" s="43">
        <f t="shared" si="0"/>
        <v>30078.37</v>
      </c>
      <c r="J9" s="43">
        <v>0</v>
      </c>
      <c r="K9" s="43">
        <v>0</v>
      </c>
      <c r="L9" s="43">
        <f t="shared" si="1"/>
        <v>0</v>
      </c>
      <c r="M9" s="38">
        <v>0</v>
      </c>
      <c r="N9" s="43">
        <v>0</v>
      </c>
      <c r="O9" s="38">
        <v>0</v>
      </c>
      <c r="P9" s="38">
        <v>0</v>
      </c>
      <c r="Q9" s="38">
        <v>0</v>
      </c>
      <c r="R9" s="38">
        <v>0</v>
      </c>
      <c r="S9" s="38">
        <v>0</v>
      </c>
      <c r="T9" s="38">
        <v>30078.37</v>
      </c>
    </row>
    <row r="10" s="30" customFormat="1" ht="34" customHeight="1" spans="1:20">
      <c r="A10" s="37" t="s">
        <v>95</v>
      </c>
      <c r="B10" s="37" t="s">
        <v>56</v>
      </c>
      <c r="C10" s="37" t="s">
        <v>57</v>
      </c>
      <c r="D10" s="37" t="s">
        <v>73</v>
      </c>
      <c r="E10" s="37" t="s">
        <v>90</v>
      </c>
      <c r="F10" s="37" t="s">
        <v>27</v>
      </c>
      <c r="G10" s="38">
        <v>204.44</v>
      </c>
      <c r="H10" s="38">
        <v>132.7</v>
      </c>
      <c r="I10" s="43">
        <f t="shared" si="0"/>
        <v>337.14</v>
      </c>
      <c r="J10" s="43">
        <v>0</v>
      </c>
      <c r="K10" s="43">
        <v>0</v>
      </c>
      <c r="L10" s="43">
        <f t="shared" si="1"/>
        <v>0</v>
      </c>
      <c r="M10" s="38">
        <v>0</v>
      </c>
      <c r="N10" s="43">
        <v>0</v>
      </c>
      <c r="O10" s="38">
        <v>0</v>
      </c>
      <c r="P10" s="38">
        <v>0</v>
      </c>
      <c r="Q10" s="38">
        <v>0</v>
      </c>
      <c r="R10" s="38">
        <v>0</v>
      </c>
      <c r="S10" s="38">
        <v>0</v>
      </c>
      <c r="T10" s="38">
        <v>337.14</v>
      </c>
    </row>
    <row r="11" s="30" customFormat="1" ht="34" customHeight="1" spans="1:20">
      <c r="A11" s="37" t="s">
        <v>96</v>
      </c>
      <c r="B11" s="37" t="s">
        <v>60</v>
      </c>
      <c r="C11" s="37" t="s">
        <v>61</v>
      </c>
      <c r="D11" s="37" t="s">
        <v>73</v>
      </c>
      <c r="E11" s="37" t="s">
        <v>90</v>
      </c>
      <c r="F11" s="37" t="s">
        <v>27</v>
      </c>
      <c r="G11" s="38">
        <v>2978.85</v>
      </c>
      <c r="H11" s="38">
        <v>1926.35</v>
      </c>
      <c r="I11" s="43">
        <f t="shared" si="0"/>
        <v>4905.2</v>
      </c>
      <c r="J11" s="43">
        <v>0</v>
      </c>
      <c r="K11" s="43">
        <v>0</v>
      </c>
      <c r="L11" s="43">
        <f t="shared" si="1"/>
        <v>0</v>
      </c>
      <c r="M11" s="38">
        <v>0</v>
      </c>
      <c r="N11" s="43">
        <v>0</v>
      </c>
      <c r="O11" s="38">
        <v>0</v>
      </c>
      <c r="P11" s="38">
        <v>0</v>
      </c>
      <c r="Q11" s="38">
        <v>0</v>
      </c>
      <c r="R11" s="38">
        <v>0</v>
      </c>
      <c r="S11" s="38">
        <v>0</v>
      </c>
      <c r="T11" s="38">
        <v>4905.2</v>
      </c>
    </row>
    <row r="12" s="30" customFormat="1" ht="34" customHeight="1" spans="1:20">
      <c r="A12" s="37" t="s">
        <v>97</v>
      </c>
      <c r="B12" s="37" t="s">
        <v>62</v>
      </c>
      <c r="C12" s="37" t="s">
        <v>63</v>
      </c>
      <c r="D12" s="37" t="s">
        <v>73</v>
      </c>
      <c r="E12" s="37" t="s">
        <v>90</v>
      </c>
      <c r="F12" s="37" t="s">
        <v>27</v>
      </c>
      <c r="G12" s="38">
        <v>25415.51</v>
      </c>
      <c r="H12" s="38">
        <v>13094.18</v>
      </c>
      <c r="I12" s="43">
        <f t="shared" si="0"/>
        <v>38509.69</v>
      </c>
      <c r="J12" s="43">
        <v>0</v>
      </c>
      <c r="K12" s="43">
        <v>0</v>
      </c>
      <c r="L12" s="43">
        <f t="shared" si="1"/>
        <v>0</v>
      </c>
      <c r="M12" s="38">
        <v>0</v>
      </c>
      <c r="N12" s="43">
        <v>0</v>
      </c>
      <c r="O12" s="38">
        <v>299.05</v>
      </c>
      <c r="P12" s="38">
        <v>0</v>
      </c>
      <c r="Q12" s="38">
        <v>0</v>
      </c>
      <c r="R12" s="38">
        <v>0</v>
      </c>
      <c r="S12" s="38">
        <v>0</v>
      </c>
      <c r="T12" s="38">
        <v>38808.74</v>
      </c>
    </row>
    <row r="13" s="30" customFormat="1" ht="34" customHeight="1" spans="1:20">
      <c r="A13" s="37" t="s">
        <v>98</v>
      </c>
      <c r="B13" s="37" t="s">
        <v>64</v>
      </c>
      <c r="C13" s="37" t="s">
        <v>65</v>
      </c>
      <c r="D13" s="37" t="s">
        <v>73</v>
      </c>
      <c r="E13" s="37" t="s">
        <v>90</v>
      </c>
      <c r="F13" s="37" t="s">
        <v>27</v>
      </c>
      <c r="G13" s="38">
        <v>2719.01</v>
      </c>
      <c r="H13" s="38">
        <v>432.99</v>
      </c>
      <c r="I13" s="43">
        <f t="shared" si="0"/>
        <v>3152</v>
      </c>
      <c r="J13" s="43">
        <v>0</v>
      </c>
      <c r="K13" s="43">
        <v>0</v>
      </c>
      <c r="L13" s="43">
        <f t="shared" si="1"/>
        <v>0</v>
      </c>
      <c r="M13" s="38">
        <v>0</v>
      </c>
      <c r="N13" s="43">
        <v>0</v>
      </c>
      <c r="O13" s="38">
        <v>0</v>
      </c>
      <c r="P13" s="38">
        <v>0</v>
      </c>
      <c r="Q13" s="38">
        <v>0</v>
      </c>
      <c r="R13" s="38">
        <v>0</v>
      </c>
      <c r="S13" s="38">
        <v>0</v>
      </c>
      <c r="T13" s="38">
        <v>3152</v>
      </c>
    </row>
    <row r="14" s="30" customFormat="1" ht="23" customHeight="1" spans="1:20">
      <c r="A14" s="37" t="s">
        <v>86</v>
      </c>
      <c r="B14" s="37"/>
      <c r="C14" s="37"/>
      <c r="D14" s="37"/>
      <c r="E14" s="37"/>
      <c r="F14" s="37"/>
      <c r="G14" s="38">
        <f t="shared" ref="G14:T14" si="2">SUM(G5:G13)</f>
        <v>66314.03</v>
      </c>
      <c r="H14" s="38">
        <f t="shared" si="2"/>
        <v>34023.43</v>
      </c>
      <c r="I14" s="43">
        <f t="shared" si="2"/>
        <v>100337.46</v>
      </c>
      <c r="J14" s="43">
        <f t="shared" si="2"/>
        <v>0</v>
      </c>
      <c r="K14" s="43">
        <f t="shared" si="2"/>
        <v>50.96</v>
      </c>
      <c r="L14" s="43">
        <f t="shared" si="2"/>
        <v>50.96</v>
      </c>
      <c r="M14" s="38">
        <f t="shared" si="2"/>
        <v>0</v>
      </c>
      <c r="N14" s="43">
        <f t="shared" si="2"/>
        <v>0</v>
      </c>
      <c r="O14" s="43">
        <f t="shared" si="2"/>
        <v>746.13</v>
      </c>
      <c r="P14" s="43">
        <f t="shared" si="2"/>
        <v>0</v>
      </c>
      <c r="Q14" s="43">
        <f t="shared" si="2"/>
        <v>0</v>
      </c>
      <c r="R14" s="43">
        <f t="shared" si="2"/>
        <v>0</v>
      </c>
      <c r="S14" s="43">
        <f t="shared" si="2"/>
        <v>0</v>
      </c>
      <c r="T14" s="43">
        <f t="shared" si="2"/>
        <v>101134.55</v>
      </c>
    </row>
  </sheetData>
  <mergeCells count="20">
    <mergeCell ref="A1:T1"/>
    <mergeCell ref="I2:K2"/>
    <mergeCell ref="O2:P2"/>
    <mergeCell ref="G3:I3"/>
    <mergeCell ref="J3:L3"/>
    <mergeCell ref="A14:F14"/>
    <mergeCell ref="A3:A4"/>
    <mergeCell ref="B3:B4"/>
    <mergeCell ref="C3:C4"/>
    <mergeCell ref="D3:D4"/>
    <mergeCell ref="E3:E4"/>
    <mergeCell ref="F3:F4"/>
    <mergeCell ref="M3:M4"/>
    <mergeCell ref="N3:N4"/>
    <mergeCell ref="O3:O4"/>
    <mergeCell ref="P3:P4"/>
    <mergeCell ref="Q3:Q4"/>
    <mergeCell ref="R3:R4"/>
    <mergeCell ref="S3:S4"/>
    <mergeCell ref="T3:T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tabSelected="1" workbookViewId="0">
      <selection activeCell="K16" sqref="K16"/>
    </sheetView>
  </sheetViews>
  <sheetFormatPr defaultColWidth="8.8" defaultRowHeight="14.25"/>
  <cols>
    <col min="1" max="1" width="4" style="1" customWidth="1"/>
    <col min="2" max="2" width="13.6333333333333" style="1" customWidth="1"/>
    <col min="3" max="3" width="19.5" style="1" customWidth="1"/>
    <col min="4" max="4" width="6" style="1" customWidth="1"/>
    <col min="5" max="5" width="8.38333333333333" style="1" customWidth="1"/>
    <col min="6" max="6" width="5.5" style="1" customWidth="1"/>
    <col min="7" max="19" width="9" style="1" customWidth="1"/>
    <col min="20" max="20" width="8.88333333333333" style="1" customWidth="1"/>
    <col min="21" max="16384" width="8.8" style="1"/>
  </cols>
  <sheetData>
    <row r="1" s="1" customFormat="1" ht="37.05" customHeight="1" spans="1:20">
      <c r="A1" s="6" t="s">
        <v>99</v>
      </c>
      <c r="B1" s="6"/>
      <c r="C1" s="6"/>
      <c r="D1" s="6"/>
      <c r="E1" s="6"/>
      <c r="F1" s="6"/>
      <c r="G1" s="6"/>
      <c r="H1" s="6"/>
      <c r="I1" s="6"/>
      <c r="J1" s="6"/>
      <c r="K1" s="6"/>
      <c r="L1" s="6"/>
      <c r="M1" s="6"/>
      <c r="N1" s="6"/>
      <c r="O1" s="6"/>
      <c r="P1" s="6"/>
      <c r="Q1" s="6"/>
      <c r="R1" s="6"/>
      <c r="S1" s="6"/>
      <c r="T1" s="6"/>
    </row>
    <row r="2" s="2" customFormat="1" ht="21" customHeight="1" spans="1:19">
      <c r="A2" s="7" t="s">
        <v>1</v>
      </c>
      <c r="B2" s="7"/>
      <c r="C2" s="7"/>
      <c r="D2" s="7"/>
      <c r="E2" s="7"/>
      <c r="F2" s="7"/>
      <c r="H2" s="8" t="s">
        <v>72</v>
      </c>
      <c r="I2" s="8"/>
      <c r="J2" s="8"/>
      <c r="K2" s="8"/>
      <c r="L2" s="7"/>
      <c r="M2" s="7"/>
      <c r="N2" s="7"/>
      <c r="O2" s="18"/>
      <c r="P2" s="18"/>
      <c r="Q2" s="7"/>
      <c r="R2" s="25" t="s">
        <v>4</v>
      </c>
      <c r="S2" s="26"/>
    </row>
    <row r="3" s="3" customFormat="1" ht="33" customHeight="1" spans="1:20">
      <c r="A3" s="9" t="s">
        <v>5</v>
      </c>
      <c r="B3" s="9" t="s">
        <v>76</v>
      </c>
      <c r="C3" s="9" t="s">
        <v>77</v>
      </c>
      <c r="D3" s="9" t="s">
        <v>78</v>
      </c>
      <c r="E3" s="9" t="s">
        <v>79</v>
      </c>
      <c r="F3" s="9" t="s">
        <v>9</v>
      </c>
      <c r="G3" s="10" t="s">
        <v>80</v>
      </c>
      <c r="H3" s="10"/>
      <c r="I3" s="10"/>
      <c r="J3" s="10" t="s">
        <v>18</v>
      </c>
      <c r="K3" s="10"/>
      <c r="L3" s="10"/>
      <c r="M3" s="10" t="s">
        <v>81</v>
      </c>
      <c r="N3" s="9" t="s">
        <v>82</v>
      </c>
      <c r="O3" s="9" t="s">
        <v>83</v>
      </c>
      <c r="P3" s="19" t="s">
        <v>84</v>
      </c>
      <c r="Q3" s="9" t="s">
        <v>21</v>
      </c>
      <c r="R3" s="9" t="s">
        <v>85</v>
      </c>
      <c r="S3" s="19" t="s">
        <v>22</v>
      </c>
      <c r="T3" s="10" t="s">
        <v>86</v>
      </c>
    </row>
    <row r="4" s="4" customFormat="1" ht="60" customHeight="1" spans="1:20">
      <c r="A4" s="9"/>
      <c r="B4" s="9"/>
      <c r="C4" s="9"/>
      <c r="D4" s="9"/>
      <c r="E4" s="9"/>
      <c r="F4" s="9"/>
      <c r="G4" s="10" t="s">
        <v>14</v>
      </c>
      <c r="H4" s="10" t="s">
        <v>87</v>
      </c>
      <c r="I4" s="10" t="s">
        <v>88</v>
      </c>
      <c r="J4" s="10" t="s">
        <v>14</v>
      </c>
      <c r="K4" s="10" t="s">
        <v>87</v>
      </c>
      <c r="L4" s="10" t="s">
        <v>88</v>
      </c>
      <c r="M4" s="10"/>
      <c r="N4" s="20"/>
      <c r="O4" s="9"/>
      <c r="P4" s="21"/>
      <c r="Q4" s="9"/>
      <c r="R4" s="9"/>
      <c r="S4" s="21"/>
      <c r="T4" s="10"/>
    </row>
    <row r="5" s="5" customFormat="1" ht="34" customHeight="1" spans="1:20">
      <c r="A5" s="11" t="s">
        <v>89</v>
      </c>
      <c r="B5" s="11" t="s">
        <v>62</v>
      </c>
      <c r="C5" s="11" t="s">
        <v>63</v>
      </c>
      <c r="D5" s="11" t="s">
        <v>73</v>
      </c>
      <c r="E5" s="11" t="s">
        <v>100</v>
      </c>
      <c r="F5" s="11" t="s">
        <v>27</v>
      </c>
      <c r="G5" s="12">
        <v>0</v>
      </c>
      <c r="H5" s="12">
        <v>363.64</v>
      </c>
      <c r="I5" s="22">
        <f>SUM(H5+G5)</f>
        <v>363.64</v>
      </c>
      <c r="J5" s="22">
        <v>0</v>
      </c>
      <c r="K5" s="22">
        <v>0</v>
      </c>
      <c r="L5" s="22">
        <f>SUM(K5+J5)</f>
        <v>0</v>
      </c>
      <c r="M5" s="12">
        <v>0</v>
      </c>
      <c r="N5" s="22">
        <v>0</v>
      </c>
      <c r="O5" s="12">
        <v>0</v>
      </c>
      <c r="P5" s="12">
        <v>0</v>
      </c>
      <c r="Q5" s="12">
        <v>0</v>
      </c>
      <c r="R5" s="12">
        <v>0</v>
      </c>
      <c r="S5" s="12">
        <v>0</v>
      </c>
      <c r="T5" s="12">
        <v>363.64</v>
      </c>
    </row>
    <row r="6" s="5" customFormat="1" ht="23" customHeight="1" spans="1:20">
      <c r="A6" s="13" t="s">
        <v>86</v>
      </c>
      <c r="B6" s="13"/>
      <c r="C6" s="13"/>
      <c r="D6" s="13"/>
      <c r="E6" s="13"/>
      <c r="F6" s="13"/>
      <c r="G6" s="12">
        <f t="shared" ref="G6:T6" si="0">SUM(G5)</f>
        <v>0</v>
      </c>
      <c r="H6" s="12">
        <f t="shared" si="0"/>
        <v>363.64</v>
      </c>
      <c r="I6" s="22">
        <f t="shared" si="0"/>
        <v>363.64</v>
      </c>
      <c r="J6" s="22">
        <f t="shared" si="0"/>
        <v>0</v>
      </c>
      <c r="K6" s="22">
        <f t="shared" si="0"/>
        <v>0</v>
      </c>
      <c r="L6" s="22">
        <f t="shared" si="0"/>
        <v>0</v>
      </c>
      <c r="M6" s="12">
        <f t="shared" si="0"/>
        <v>0</v>
      </c>
      <c r="N6" s="22">
        <f t="shared" si="0"/>
        <v>0</v>
      </c>
      <c r="O6" s="22">
        <f t="shared" si="0"/>
        <v>0</v>
      </c>
      <c r="P6" s="22">
        <f t="shared" si="0"/>
        <v>0</v>
      </c>
      <c r="Q6" s="22">
        <f t="shared" si="0"/>
        <v>0</v>
      </c>
      <c r="R6" s="22">
        <f t="shared" si="0"/>
        <v>0</v>
      </c>
      <c r="S6" s="22">
        <f t="shared" si="0"/>
        <v>0</v>
      </c>
      <c r="T6" s="22">
        <f t="shared" si="0"/>
        <v>363.64</v>
      </c>
    </row>
    <row r="7" s="2" customFormat="1" ht="15.6" customHeight="1" spans="1:20">
      <c r="A7" s="14"/>
      <c r="B7" s="15"/>
      <c r="C7" s="16"/>
      <c r="D7" s="17"/>
      <c r="E7" s="17"/>
      <c r="F7" s="17"/>
      <c r="G7" s="17"/>
      <c r="H7" s="17"/>
      <c r="I7" s="17"/>
      <c r="J7" s="15"/>
      <c r="K7" s="23"/>
      <c r="L7" s="24"/>
      <c r="S7" s="15"/>
      <c r="T7" s="27"/>
    </row>
    <row r="8" s="2" customFormat="1" ht="15.6" customHeight="1"/>
    <row r="9" s="1" customFormat="1" ht="15.6" customHeight="1" spans="19:20">
      <c r="S9" s="28"/>
      <c r="T9" s="29"/>
    </row>
  </sheetData>
  <mergeCells count="20">
    <mergeCell ref="A1:T1"/>
    <mergeCell ref="H2:K2"/>
    <mergeCell ref="O2:P2"/>
    <mergeCell ref="G3:I3"/>
    <mergeCell ref="J3:L3"/>
    <mergeCell ref="A6:F6"/>
    <mergeCell ref="A3:A4"/>
    <mergeCell ref="B3:B4"/>
    <mergeCell ref="C3:C4"/>
    <mergeCell ref="D3:D4"/>
    <mergeCell ref="E3:E4"/>
    <mergeCell ref="F3:F4"/>
    <mergeCell ref="M3:M4"/>
    <mergeCell ref="N3:N4"/>
    <mergeCell ref="O3:O4"/>
    <mergeCell ref="P3:P4"/>
    <mergeCell ref="Q3:Q4"/>
    <mergeCell ref="R3:R4"/>
    <mergeCell ref="S3:S4"/>
    <mergeCell ref="T3:T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职工2025年2月结算3.28</vt:lpstr>
      <vt:lpstr>202412职工年终清算</vt:lpstr>
      <vt:lpstr>202501生育住院</vt:lpstr>
      <vt:lpstr>1月异地住院</vt:lpstr>
      <vt:lpstr>1月异地门诊</vt:lpstr>
      <vt:lpstr>1月离休异地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LKE</cp:lastModifiedBy>
  <dcterms:created xsi:type="dcterms:W3CDTF">2022-05-18T03:38:00Z</dcterms:created>
  <dcterms:modified xsi:type="dcterms:W3CDTF">2025-04-03T07:12:21Z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0D0A27006F674B09BE1039F7D3595F0C</vt:lpwstr>
  </property>
</Properties>
</file>