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职工药店2月结算3.28" sheetId="6" r:id="rId1"/>
    <sheet name="居民药店2月结算3.28" sheetId="10" r:id="rId2"/>
    <sheet name="1月职工异地购药3.11" sheetId="7" r:id="rId3"/>
    <sheet name="1月居民异地购药3.11" sheetId="8" r:id="rId4"/>
  </sheets>
  <calcPr calcId="144525"/>
</workbook>
</file>

<file path=xl/sharedStrings.xml><?xml version="1.0" encoding="utf-8"?>
<sst xmlns="http://schemas.openxmlformats.org/spreadsheetml/2006/main" count="488" uniqueCount="124">
  <si>
    <t>昆明市医疗保险定点零售药店费用结算拨付明细表</t>
  </si>
  <si>
    <t>经办机构：经开区</t>
  </si>
  <si>
    <t/>
  </si>
  <si>
    <t>拨款时间：2025年3月28日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</si>
  <si>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</si>
  <si>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</si>
  <si>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</si>
  <si>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</si>
  <si>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</si>
  <si>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</si>
  <si>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</si>
  <si>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</si>
  <si>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</si>
  <si>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</si>
  <si>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</si>
  <si>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</si>
  <si>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</si>
  <si>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</si>
  <si>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</si>
  <si>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</si>
  <si>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</si>
  <si>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</si>
  <si>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</si>
  <si>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</si>
  <si>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</si>
  <si>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</si>
  <si>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</si>
  <si>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</si>
  <si>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月结算</t>
  </si>
  <si>
    <t>202502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</si>
  <si>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</si>
  <si>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</si>
  <si>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</si>
  <si>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</si>
  <si>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</si>
  <si>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</si>
  <si>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</si>
  <si>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</si>
  <si>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</si>
  <si>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</si>
  <si>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</si>
  <si>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昆明钟玮大药房新册店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</si>
  <si>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</si>
  <si>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</si>
  <si>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</si>
  <si>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</si>
  <si>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</si>
  <si>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</si>
  <si>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</si>
  <si>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</si>
  <si>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</si>
  <si>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</si>
  <si>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</si>
  <si>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</si>
  <si>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</si>
  <si>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</si>
  <si>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</si>
  <si>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</si>
  <si>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</si>
  <si>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</si>
  <si>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</si>
  <si>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</si>
  <si>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P53015403914</t>
  </si>
  <si>
    <t>昆明御醉药业有限公司第七分公司</t>
  </si>
  <si>
    <t>P53015403915</t>
  </si>
  <si>
    <t>昆明御醉药业有限公司御醉第二分公司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</si>
  <si>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</si>
  <si>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</si>
  <si>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</si>
  <si>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</si>
  <si>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P53015404130</t>
  </si>
  <si>
    <t>云南航福药业有限公司航天城药房</t>
  </si>
  <si>
    <t>P53015404217</t>
  </si>
  <si>
    <t>云南康福祥药业有限公司昆明经开康景店</t>
  </si>
  <si>
    <t>P53015404270</t>
  </si>
  <si>
    <t>昆明保丰欣欣药业有限公司</t>
  </si>
  <si>
    <t>P53015404271</t>
  </si>
  <si>
    <t>昆明好药师康民药业有限公司</t>
  </si>
  <si>
    <t>P53015404276</t>
  </si>
  <si>
    <t>嘉靖大药房</t>
  </si>
  <si>
    <t>P53015404419</t>
  </si>
  <si>
    <t>昆明久七药业有限公司大洛羊店</t>
  </si>
  <si>
    <t>P53015404421</t>
  </si>
  <si>
    <t>昆明康韶药业有限公司公家村分店</t>
  </si>
  <si>
    <t>P53015404423</t>
  </si>
  <si>
    <t>云南冗译药业有限公司东泰花园分店</t>
  </si>
  <si>
    <t>P53015404424</t>
  </si>
  <si>
    <t>云南康普药业有限公司</t>
  </si>
  <si>
    <t>P53019904275</t>
  </si>
  <si>
    <t>昆明大向康药业有限公司</t>
  </si>
  <si>
    <t>合计(31家)</t>
  </si>
  <si>
    <t>昆明市医疗保险定点医疗机构费用结算拨付明细表</t>
  </si>
  <si>
    <t>居民</t>
  </si>
  <si>
    <t>合计(18家)</t>
  </si>
  <si>
    <t>昆明市城镇职工医保定点医药机构异地就医费用结算明细表</t>
  </si>
  <si>
    <t>拨款时间：2025年3月11日</t>
  </si>
  <si>
    <t>医疗机构编号</t>
  </si>
  <si>
    <t>医疗机构名称</t>
  </si>
  <si>
    <t>数据期别</t>
  </si>
  <si>
    <t>险种类别</t>
  </si>
  <si>
    <t>基本医疗保险</t>
  </si>
  <si>
    <t>大病补充医疗保险</t>
  </si>
  <si>
    <t>医疗照顾专项补助</t>
  </si>
  <si>
    <t>其他补助</t>
  </si>
  <si>
    <t>审核扣款</t>
  </si>
  <si>
    <t>建档立卡医疗救助</t>
  </si>
  <si>
    <t>合计</t>
  </si>
  <si>
    <t>统筹基金</t>
  </si>
  <si>
    <t>小计</t>
  </si>
  <si>
    <t>1</t>
  </si>
  <si>
    <t>202501</t>
  </si>
  <si>
    <t>城镇职工</t>
  </si>
  <si>
    <t>购药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</si>
  <si>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</si>
  <si>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</si>
  <si>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</si>
  <si>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</si>
  <si>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</si>
  <si>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</si>
  <si>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</si>
  <si>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</si>
  <si>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</si>
  <si>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昆明市城乡居民医保定点医药机构异地就医费用结算明细表</t>
  </si>
  <si>
    <t>城乡居民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</si>
</sst>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333333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14" fontId="9" fillId="3" borderId="4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workbookViewId="0">
      <selection activeCell="F14" sqref="F14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s="21" customFormat="1" ht="38.25" customHeight="1" spans="1:18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21" customFormat="1" ht="15" customHeight="1" spans="1:18">
      <c r="A2" s="23" t="s">
        <v>1</v>
      </c>
      <c r="B2" s="23"/>
      <c r="C2" s="23"/>
      <c r="D2" s="23"/>
      <c r="E2" s="23"/>
      <c r="F2" s="24" t="s">
        <v>2</v>
      </c>
      <c r="G2" s="25"/>
      <c r="H2" s="26" t="s">
        <v>3</v>
      </c>
      <c r="I2" s="26"/>
      <c r="J2" s="26"/>
      <c r="K2" s="24" t="s">
        <v>2</v>
      </c>
      <c r="L2" s="31"/>
      <c r="M2" s="32"/>
      <c r="N2" s="33"/>
      <c r="O2" s="33"/>
      <c r="P2" s="24" t="s">
        <v>2</v>
      </c>
      <c r="Q2" s="24" t="s">
        <v>2</v>
      </c>
      <c r="R2" s="25" t="s">
        <v>4</v>
      </c>
    </row>
    <row r="3" s="21" customFormat="1" ht="15" customHeight="1" spans="1:18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/>
      <c r="J3" s="27"/>
      <c r="K3" s="27"/>
      <c r="L3" s="27"/>
      <c r="M3" s="27"/>
      <c r="N3" s="27"/>
      <c r="O3" s="27"/>
      <c r="P3" s="27"/>
      <c r="Q3" s="27"/>
      <c r="R3" s="27" t="s">
        <v>13</v>
      </c>
    </row>
    <row r="4" s="21" customFormat="1" ht="15" customHeight="1" spans="1:18">
      <c r="A4" s="27"/>
      <c r="B4" s="27"/>
      <c r="C4" s="27"/>
      <c r="D4" s="27"/>
      <c r="E4" s="27"/>
      <c r="F4" s="27"/>
      <c r="G4" s="27"/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  <c r="O4" s="27" t="s">
        <v>21</v>
      </c>
      <c r="P4" s="27" t="s">
        <v>22</v>
      </c>
      <c r="Q4" s="27" t="s">
        <v>23</v>
      </c>
      <c r="R4" s="27"/>
    </row>
    <row r="5" s="21" customFormat="1" ht="15" customHeight="1" spans="1:18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="21" customFormat="1" ht="23" customHeight="1" spans="1:18">
      <c r="A6" s="28">
        <v>1</v>
      </c>
      <c r="B6" s="28" t="s">
        <v>24</v>
      </c>
      <c r="C6" s="28" t="s">
        <v>25</v>
      </c>
      <c r="D6" s="28" t="s">
        <v>26</v>
      </c>
      <c r="E6" s="28" t="s">
        <v>27</v>
      </c>
      <c r="F6" s="28" t="s">
        <v>28</v>
      </c>
      <c r="G6" s="28" t="s">
        <v>29</v>
      </c>
      <c r="H6" s="29">
        <f>8785.49+749.07</f>
        <v>9534.56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9534.56</v>
      </c>
    </row>
    <row r="7" s="21" customFormat="1" ht="34" customHeight="1" spans="1:18">
      <c r="A7" s="28">
        <v>2</v>
      </c>
      <c r="B7" s="28" t="s">
        <v>30</v>
      </c>
      <c r="C7" s="28" t="s">
        <v>31</v>
      </c>
      <c r="D7" s="28" t="s">
        <v>26</v>
      </c>
      <c r="E7" s="28" t="s">
        <v>27</v>
      </c>
      <c r="F7" s="28" t="s">
        <v>28</v>
      </c>
      <c r="G7" s="28" t="s">
        <v>29</v>
      </c>
      <c r="H7" s="29">
        <f>6274.36+460.4</f>
        <v>6734.76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6734.76</v>
      </c>
    </row>
    <row r="8" s="21" customFormat="1" ht="23" customHeight="1" spans="1:18">
      <c r="A8" s="28">
        <v>3</v>
      </c>
      <c r="B8" s="28" t="s">
        <v>32</v>
      </c>
      <c r="C8" s="28" t="s">
        <v>33</v>
      </c>
      <c r="D8" s="28" t="s">
        <v>26</v>
      </c>
      <c r="E8" s="28" t="s">
        <v>27</v>
      </c>
      <c r="F8" s="28" t="s">
        <v>28</v>
      </c>
      <c r="G8" s="28" t="s">
        <v>29</v>
      </c>
      <c r="H8" s="29">
        <f>3712.35+387.9</f>
        <v>4100.25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4100.25</v>
      </c>
    </row>
    <row r="9" s="21" customFormat="1" ht="34" customHeight="1" spans="1:18">
      <c r="A9" s="28">
        <v>4</v>
      </c>
      <c r="B9" s="28" t="s">
        <v>34</v>
      </c>
      <c r="C9" s="28" t="s">
        <v>35</v>
      </c>
      <c r="D9" s="28" t="s">
        <v>26</v>
      </c>
      <c r="E9" s="28" t="s">
        <v>27</v>
      </c>
      <c r="F9" s="28" t="s">
        <v>28</v>
      </c>
      <c r="G9" s="28" t="s">
        <v>29</v>
      </c>
      <c r="H9" s="29">
        <f>529.07+46.93</f>
        <v>576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576</v>
      </c>
    </row>
    <row r="10" s="21" customFormat="1" ht="23" customHeight="1" spans="1:18">
      <c r="A10" s="28">
        <v>5</v>
      </c>
      <c r="B10" s="28" t="s">
        <v>36</v>
      </c>
      <c r="C10" s="28" t="s">
        <v>37</v>
      </c>
      <c r="D10" s="28" t="s">
        <v>26</v>
      </c>
      <c r="E10" s="28" t="s">
        <v>27</v>
      </c>
      <c r="F10" s="28" t="s">
        <v>28</v>
      </c>
      <c r="G10" s="28" t="s">
        <v>29</v>
      </c>
      <c r="H10" s="29">
        <f>16403.28+49</f>
        <v>16452.28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16452.28</v>
      </c>
    </row>
    <row r="11" s="21" customFormat="1" ht="23" customHeight="1" spans="1:18">
      <c r="A11" s="28">
        <v>6</v>
      </c>
      <c r="B11" s="28" t="s">
        <v>38</v>
      </c>
      <c r="C11" s="28" t="s">
        <v>39</v>
      </c>
      <c r="D11" s="28" t="s">
        <v>26</v>
      </c>
      <c r="E11" s="28" t="s">
        <v>27</v>
      </c>
      <c r="F11" s="28" t="s">
        <v>28</v>
      </c>
      <c r="G11" s="28" t="s">
        <v>29</v>
      </c>
      <c r="H11" s="29">
        <f>12056.6+1580.6</f>
        <v>13637.2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13637.2</v>
      </c>
    </row>
    <row r="12" s="21" customFormat="1" ht="23" customHeight="1" spans="1:18">
      <c r="A12" s="28">
        <v>7</v>
      </c>
      <c r="B12" s="28" t="s">
        <v>40</v>
      </c>
      <c r="C12" s="28" t="s">
        <v>41</v>
      </c>
      <c r="D12" s="28" t="s">
        <v>26</v>
      </c>
      <c r="E12" s="28" t="s">
        <v>27</v>
      </c>
      <c r="F12" s="28" t="s">
        <v>28</v>
      </c>
      <c r="G12" s="28" t="s">
        <v>29</v>
      </c>
      <c r="H12" s="29">
        <f>3228.82+758.5</f>
        <v>3987.32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3987.32</v>
      </c>
    </row>
    <row r="13" s="21" customFormat="1" ht="34" customHeight="1" spans="1:18">
      <c r="A13" s="28">
        <v>8</v>
      </c>
      <c r="B13" s="28" t="s">
        <v>42</v>
      </c>
      <c r="C13" s="28" t="s">
        <v>43</v>
      </c>
      <c r="D13" s="28" t="s">
        <v>26</v>
      </c>
      <c r="E13" s="28" t="s">
        <v>27</v>
      </c>
      <c r="F13" s="28" t="s">
        <v>28</v>
      </c>
      <c r="G13" s="28" t="s">
        <v>29</v>
      </c>
      <c r="H13" s="29">
        <f>12157.67+211.2</f>
        <v>12368.87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12368.87</v>
      </c>
    </row>
    <row r="14" s="21" customFormat="1" ht="23" customHeight="1" spans="1:18">
      <c r="A14" s="28">
        <v>9</v>
      </c>
      <c r="B14" s="28" t="s">
        <v>44</v>
      </c>
      <c r="C14" s="28" t="s">
        <v>45</v>
      </c>
      <c r="D14" s="28" t="s">
        <v>26</v>
      </c>
      <c r="E14" s="28" t="s">
        <v>27</v>
      </c>
      <c r="F14" s="28" t="s">
        <v>28</v>
      </c>
      <c r="G14" s="28" t="s">
        <v>29</v>
      </c>
      <c r="H14" s="29">
        <f>11320.01+1502.39</f>
        <v>12822.4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12822.4</v>
      </c>
    </row>
    <row r="15" s="21" customFormat="1" ht="34" customHeight="1" spans="1:18">
      <c r="A15" s="28">
        <v>10</v>
      </c>
      <c r="B15" s="28" t="s">
        <v>46</v>
      </c>
      <c r="C15" s="28" t="s">
        <v>47</v>
      </c>
      <c r="D15" s="28" t="s">
        <v>26</v>
      </c>
      <c r="E15" s="28" t="s">
        <v>27</v>
      </c>
      <c r="F15" s="28" t="s">
        <v>28</v>
      </c>
      <c r="G15" s="28" t="s">
        <v>29</v>
      </c>
      <c r="H15" s="29">
        <f>11441.14+4893.32</f>
        <v>16334.46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16334.46</v>
      </c>
    </row>
    <row r="16" s="21" customFormat="1" ht="34" customHeight="1" spans="1:18">
      <c r="A16" s="28">
        <v>11</v>
      </c>
      <c r="B16" s="28" t="s">
        <v>48</v>
      </c>
      <c r="C16" s="28" t="s">
        <v>49</v>
      </c>
      <c r="D16" s="28" t="s">
        <v>26</v>
      </c>
      <c r="E16" s="28" t="s">
        <v>27</v>
      </c>
      <c r="F16" s="28" t="s">
        <v>28</v>
      </c>
      <c r="G16" s="28" t="s">
        <v>29</v>
      </c>
      <c r="H16" s="29">
        <f>21489.23+2878.39</f>
        <v>24367.62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24367.62</v>
      </c>
    </row>
    <row r="17" s="21" customFormat="1" ht="23" customHeight="1" spans="1:18">
      <c r="A17" s="28">
        <v>12</v>
      </c>
      <c r="B17" s="28" t="s">
        <v>50</v>
      </c>
      <c r="C17" s="28" t="s">
        <v>51</v>
      </c>
      <c r="D17" s="28" t="s">
        <v>26</v>
      </c>
      <c r="E17" s="28" t="s">
        <v>27</v>
      </c>
      <c r="F17" s="28" t="s">
        <v>28</v>
      </c>
      <c r="G17" s="28" t="s">
        <v>29</v>
      </c>
      <c r="H17" s="29">
        <f>13051.28+767.98</f>
        <v>13819.26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13819.26</v>
      </c>
    </row>
    <row r="18" s="21" customFormat="1" ht="23" customHeight="1" spans="1:18">
      <c r="A18" s="28">
        <v>13</v>
      </c>
      <c r="B18" s="28" t="s">
        <v>52</v>
      </c>
      <c r="C18" s="28" t="s">
        <v>53</v>
      </c>
      <c r="D18" s="28" t="s">
        <v>26</v>
      </c>
      <c r="E18" s="28" t="s">
        <v>27</v>
      </c>
      <c r="F18" s="28" t="s">
        <v>28</v>
      </c>
      <c r="G18" s="28" t="s">
        <v>29</v>
      </c>
      <c r="H18" s="29">
        <f>2876.5+479.5</f>
        <v>3356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3356</v>
      </c>
    </row>
    <row r="19" s="21" customFormat="1" ht="34" customHeight="1" spans="1:18">
      <c r="A19" s="28">
        <v>14</v>
      </c>
      <c r="B19" s="28" t="s">
        <v>54</v>
      </c>
      <c r="C19" s="28" t="s">
        <v>55</v>
      </c>
      <c r="D19" s="28" t="s">
        <v>26</v>
      </c>
      <c r="E19" s="28" t="s">
        <v>27</v>
      </c>
      <c r="F19" s="28" t="s">
        <v>28</v>
      </c>
      <c r="G19" s="28" t="s">
        <v>29</v>
      </c>
      <c r="H19" s="29">
        <f>4475.16+654.5</f>
        <v>5129.66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5129.66</v>
      </c>
    </row>
    <row r="20" s="21" customFormat="1" ht="34" customHeight="1" spans="1:18">
      <c r="A20" s="28">
        <v>15</v>
      </c>
      <c r="B20" s="28" t="s">
        <v>56</v>
      </c>
      <c r="C20" s="28" t="s">
        <v>57</v>
      </c>
      <c r="D20" s="28" t="s">
        <v>26</v>
      </c>
      <c r="E20" s="28" t="s">
        <v>27</v>
      </c>
      <c r="F20" s="28" t="s">
        <v>28</v>
      </c>
      <c r="G20" s="28" t="s">
        <v>29</v>
      </c>
      <c r="H20" s="29">
        <f>1902.9+0</f>
        <v>1902.9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1902.9</v>
      </c>
    </row>
    <row r="21" s="21" customFormat="1" ht="34" customHeight="1" spans="1:18">
      <c r="A21" s="28">
        <v>16</v>
      </c>
      <c r="B21" s="28" t="s">
        <v>58</v>
      </c>
      <c r="C21" s="28" t="s">
        <v>59</v>
      </c>
      <c r="D21" s="28" t="s">
        <v>26</v>
      </c>
      <c r="E21" s="28" t="s">
        <v>27</v>
      </c>
      <c r="F21" s="28" t="s">
        <v>28</v>
      </c>
      <c r="G21" s="28" t="s">
        <v>29</v>
      </c>
      <c r="H21" s="29">
        <f>4923.08+617.92</f>
        <v>5541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5541</v>
      </c>
    </row>
    <row r="22" s="21" customFormat="1" ht="34" customHeight="1" spans="1:18">
      <c r="A22" s="28">
        <v>17</v>
      </c>
      <c r="B22" s="28" t="s">
        <v>60</v>
      </c>
      <c r="C22" s="28" t="s">
        <v>61</v>
      </c>
      <c r="D22" s="28" t="s">
        <v>26</v>
      </c>
      <c r="E22" s="28" t="s">
        <v>27</v>
      </c>
      <c r="F22" s="28" t="s">
        <v>28</v>
      </c>
      <c r="G22" s="28" t="s">
        <v>29</v>
      </c>
      <c r="H22" s="29">
        <f>1746.02+237.6</f>
        <v>1983.62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1983.62</v>
      </c>
    </row>
    <row r="23" s="21" customFormat="1" ht="23" customHeight="1" spans="1:18">
      <c r="A23" s="28">
        <v>18</v>
      </c>
      <c r="B23" s="28" t="s">
        <v>62</v>
      </c>
      <c r="C23" s="28" t="s">
        <v>63</v>
      </c>
      <c r="D23" s="28" t="s">
        <v>26</v>
      </c>
      <c r="E23" s="28" t="s">
        <v>27</v>
      </c>
      <c r="F23" s="28" t="s">
        <v>28</v>
      </c>
      <c r="G23" s="28" t="s">
        <v>29</v>
      </c>
      <c r="H23" s="29">
        <f>13322.54+1167</f>
        <v>14489.54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14489.54</v>
      </c>
    </row>
    <row r="24" s="21" customFormat="1" ht="34" customHeight="1" spans="1:18">
      <c r="A24" s="28">
        <v>19</v>
      </c>
      <c r="B24" s="28" t="s">
        <v>64</v>
      </c>
      <c r="C24" s="28" t="s">
        <v>65</v>
      </c>
      <c r="D24" s="28" t="s">
        <v>26</v>
      </c>
      <c r="E24" s="28" t="s">
        <v>27</v>
      </c>
      <c r="F24" s="28" t="s">
        <v>28</v>
      </c>
      <c r="G24" s="28" t="s">
        <v>29</v>
      </c>
      <c r="H24" s="29">
        <f>3063.8+164.3</f>
        <v>3228.1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3228.1</v>
      </c>
    </row>
    <row r="25" s="21" customFormat="1" ht="45" customHeight="1" spans="1:18">
      <c r="A25" s="28">
        <v>20</v>
      </c>
      <c r="B25" s="28" t="s">
        <v>66</v>
      </c>
      <c r="C25" s="28" t="s">
        <v>67</v>
      </c>
      <c r="D25" s="28" t="s">
        <v>26</v>
      </c>
      <c r="E25" s="28" t="s">
        <v>27</v>
      </c>
      <c r="F25" s="28" t="s">
        <v>28</v>
      </c>
      <c r="G25" s="28" t="s">
        <v>29</v>
      </c>
      <c r="H25" s="29">
        <f>4407.1+948.6</f>
        <v>5355.7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5355.7</v>
      </c>
    </row>
    <row r="26" s="21" customFormat="1" ht="23" customHeight="1" spans="1:18">
      <c r="A26" s="28">
        <v>21</v>
      </c>
      <c r="B26" s="28" t="s">
        <v>68</v>
      </c>
      <c r="C26" s="28" t="s">
        <v>69</v>
      </c>
      <c r="D26" s="28" t="s">
        <v>26</v>
      </c>
      <c r="E26" s="28" t="s">
        <v>27</v>
      </c>
      <c r="F26" s="28" t="s">
        <v>28</v>
      </c>
      <c r="G26" s="28" t="s">
        <v>29</v>
      </c>
      <c r="H26" s="29">
        <f>2930.6+152</f>
        <v>3082.6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3082.6</v>
      </c>
    </row>
    <row r="27" s="21" customFormat="1" ht="23" customHeight="1" spans="1:18">
      <c r="A27" s="28">
        <v>22</v>
      </c>
      <c r="B27" s="28" t="s">
        <v>70</v>
      </c>
      <c r="C27" s="28" t="s">
        <v>71</v>
      </c>
      <c r="D27" s="28" t="s">
        <v>26</v>
      </c>
      <c r="E27" s="28" t="s">
        <v>27</v>
      </c>
      <c r="F27" s="28" t="s">
        <v>28</v>
      </c>
      <c r="G27" s="28" t="s">
        <v>29</v>
      </c>
      <c r="H27" s="29">
        <f>12733.6+1099.4</f>
        <v>13833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13833</v>
      </c>
    </row>
    <row r="28" s="21" customFormat="1" ht="34" customHeight="1" spans="1:18">
      <c r="A28" s="28">
        <v>23</v>
      </c>
      <c r="B28" s="28" t="s">
        <v>72</v>
      </c>
      <c r="C28" s="28" t="s">
        <v>73</v>
      </c>
      <c r="D28" s="28" t="s">
        <v>26</v>
      </c>
      <c r="E28" s="28" t="s">
        <v>27</v>
      </c>
      <c r="F28" s="28" t="s">
        <v>28</v>
      </c>
      <c r="G28" s="28" t="s">
        <v>29</v>
      </c>
      <c r="H28" s="29">
        <f>1920.5+0</f>
        <v>1920.5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1920.5</v>
      </c>
    </row>
    <row r="29" s="21" customFormat="1" ht="23" customHeight="1" spans="1:18">
      <c r="A29" s="28">
        <v>24</v>
      </c>
      <c r="B29" s="28" t="s">
        <v>74</v>
      </c>
      <c r="C29" s="28" t="s">
        <v>75</v>
      </c>
      <c r="D29" s="28" t="s">
        <v>26</v>
      </c>
      <c r="E29" s="28" t="s">
        <v>27</v>
      </c>
      <c r="F29" s="28" t="s">
        <v>28</v>
      </c>
      <c r="G29" s="28" t="s">
        <v>29</v>
      </c>
      <c r="H29" s="29">
        <f>2522.4+184</f>
        <v>2706.4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2706.4</v>
      </c>
    </row>
    <row r="30" s="21" customFormat="1" ht="23" customHeight="1" spans="1:18">
      <c r="A30" s="28">
        <v>25</v>
      </c>
      <c r="B30" s="28" t="s">
        <v>76</v>
      </c>
      <c r="C30" s="28" t="s">
        <v>77</v>
      </c>
      <c r="D30" s="28" t="s">
        <v>26</v>
      </c>
      <c r="E30" s="28" t="s">
        <v>27</v>
      </c>
      <c r="F30" s="28" t="s">
        <v>28</v>
      </c>
      <c r="G30" s="28" t="s">
        <v>29</v>
      </c>
      <c r="H30" s="29">
        <f>2976.6+0</f>
        <v>2976.6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2976.6</v>
      </c>
    </row>
    <row r="31" s="21" customFormat="1" ht="15" customHeight="1" spans="1:18">
      <c r="A31" s="28">
        <v>26</v>
      </c>
      <c r="B31" s="28" t="s">
        <v>78</v>
      </c>
      <c r="C31" s="28" t="s">
        <v>79</v>
      </c>
      <c r="D31" s="28" t="s">
        <v>26</v>
      </c>
      <c r="E31" s="28" t="s">
        <v>27</v>
      </c>
      <c r="F31" s="28" t="s">
        <v>28</v>
      </c>
      <c r="G31" s="28" t="s">
        <v>29</v>
      </c>
      <c r="H31" s="29">
        <f>581+63</f>
        <v>644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644</v>
      </c>
    </row>
    <row r="32" s="21" customFormat="1" ht="23" customHeight="1" spans="1:18">
      <c r="A32" s="28">
        <v>27</v>
      </c>
      <c r="B32" s="28" t="s">
        <v>80</v>
      </c>
      <c r="C32" s="28" t="s">
        <v>81</v>
      </c>
      <c r="D32" s="28" t="s">
        <v>26</v>
      </c>
      <c r="E32" s="28" t="s">
        <v>27</v>
      </c>
      <c r="F32" s="28" t="s">
        <v>28</v>
      </c>
      <c r="G32" s="28" t="s">
        <v>29</v>
      </c>
      <c r="H32" s="29">
        <f>2473+149</f>
        <v>2622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2622</v>
      </c>
    </row>
    <row r="33" s="21" customFormat="1" ht="23" customHeight="1" spans="1:18">
      <c r="A33" s="28">
        <v>28</v>
      </c>
      <c r="B33" s="28" t="s">
        <v>82</v>
      </c>
      <c r="C33" s="28" t="s">
        <v>83</v>
      </c>
      <c r="D33" s="28" t="s">
        <v>26</v>
      </c>
      <c r="E33" s="28" t="s">
        <v>27</v>
      </c>
      <c r="F33" s="28" t="s">
        <v>28</v>
      </c>
      <c r="G33" s="28" t="s">
        <v>29</v>
      </c>
      <c r="H33" s="29">
        <f>224.8+0</f>
        <v>224.8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224.8</v>
      </c>
    </row>
    <row r="34" s="21" customFormat="1" ht="23" customHeight="1" spans="1:18">
      <c r="A34" s="28">
        <v>29</v>
      </c>
      <c r="B34" s="28" t="s">
        <v>84</v>
      </c>
      <c r="C34" s="28" t="s">
        <v>85</v>
      </c>
      <c r="D34" s="28" t="s">
        <v>26</v>
      </c>
      <c r="E34" s="28" t="s">
        <v>27</v>
      </c>
      <c r="F34" s="28" t="s">
        <v>28</v>
      </c>
      <c r="G34" s="28" t="s">
        <v>29</v>
      </c>
      <c r="H34" s="29">
        <f>6294.7+2500.2</f>
        <v>8794.9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8794.9</v>
      </c>
    </row>
    <row r="35" s="21" customFormat="1" ht="23" customHeight="1" spans="1:18">
      <c r="A35" s="28">
        <v>30</v>
      </c>
      <c r="B35" s="28" t="s">
        <v>86</v>
      </c>
      <c r="C35" s="28" t="s">
        <v>87</v>
      </c>
      <c r="D35" s="28" t="s">
        <v>26</v>
      </c>
      <c r="E35" s="28" t="s">
        <v>27</v>
      </c>
      <c r="F35" s="28" t="s">
        <v>28</v>
      </c>
      <c r="G35" s="28" t="s">
        <v>29</v>
      </c>
      <c r="H35" s="29">
        <f>729.83+0</f>
        <v>729.83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729.83</v>
      </c>
    </row>
    <row r="36" s="21" customFormat="1" ht="23" customHeight="1" spans="1:18">
      <c r="A36" s="28">
        <v>31</v>
      </c>
      <c r="B36" s="28" t="s">
        <v>88</v>
      </c>
      <c r="C36" s="28" t="s">
        <v>89</v>
      </c>
      <c r="D36" s="28" t="s">
        <v>26</v>
      </c>
      <c r="E36" s="28" t="s">
        <v>27</v>
      </c>
      <c r="F36" s="28" t="s">
        <v>28</v>
      </c>
      <c r="G36" s="28" t="s">
        <v>29</v>
      </c>
      <c r="H36" s="29">
        <f>1063.5+0</f>
        <v>1063.5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1063.5</v>
      </c>
    </row>
    <row r="37" s="21" customFormat="1" ht="15" customHeight="1" spans="1:18">
      <c r="A37" s="30" t="s">
        <v>90</v>
      </c>
      <c r="B37" s="30"/>
      <c r="C37" s="30"/>
      <c r="D37" s="30"/>
      <c r="E37" s="30"/>
      <c r="F37" s="30"/>
      <c r="G37" s="30"/>
      <c r="H37" s="29">
        <f>191616.929999999+22702.6999999999</f>
        <v>214319.629999999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214319.63</v>
      </c>
    </row>
  </sheetData>
  <mergeCells count="24">
    <mergeCell ref="A1:R1"/>
    <mergeCell ref="A2:E2"/>
    <mergeCell ref="H2:J2"/>
    <mergeCell ref="M2:O2"/>
    <mergeCell ref="H3:Q3"/>
    <mergeCell ref="A37:G3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K13" sqref="K13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s="21" customFormat="1" ht="38.25" customHeight="1" spans="1:18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21" customFormat="1" ht="15" customHeight="1" spans="1:18">
      <c r="A2" s="23" t="s">
        <v>1</v>
      </c>
      <c r="B2" s="23"/>
      <c r="C2" s="23"/>
      <c r="D2" s="23"/>
      <c r="E2" s="23"/>
      <c r="F2" s="24" t="s">
        <v>2</v>
      </c>
      <c r="G2" s="25"/>
      <c r="H2" s="26" t="s">
        <v>3</v>
      </c>
      <c r="I2" s="26"/>
      <c r="J2" s="26"/>
      <c r="K2" s="24" t="s">
        <v>2</v>
      </c>
      <c r="L2" s="31"/>
      <c r="M2" s="32"/>
      <c r="N2" s="33"/>
      <c r="O2" s="33"/>
      <c r="P2" s="24" t="s">
        <v>2</v>
      </c>
      <c r="Q2" s="24" t="s">
        <v>2</v>
      </c>
      <c r="R2" s="25" t="s">
        <v>4</v>
      </c>
    </row>
    <row r="3" s="21" customFormat="1" ht="15" customHeight="1" spans="1:18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/>
      <c r="J3" s="27"/>
      <c r="K3" s="27"/>
      <c r="L3" s="27"/>
      <c r="M3" s="27"/>
      <c r="N3" s="27"/>
      <c r="O3" s="27"/>
      <c r="P3" s="27"/>
      <c r="Q3" s="27"/>
      <c r="R3" s="27" t="s">
        <v>13</v>
      </c>
    </row>
    <row r="4" s="21" customFormat="1" ht="15" customHeight="1" spans="1:18">
      <c r="A4" s="27"/>
      <c r="B4" s="27"/>
      <c r="C4" s="27"/>
      <c r="D4" s="27"/>
      <c r="E4" s="27"/>
      <c r="F4" s="27"/>
      <c r="G4" s="27"/>
      <c r="H4" s="27" t="s">
        <v>14</v>
      </c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  <c r="O4" s="27" t="s">
        <v>21</v>
      </c>
      <c r="P4" s="27" t="s">
        <v>22</v>
      </c>
      <c r="Q4" s="27" t="s">
        <v>23</v>
      </c>
      <c r="R4" s="27"/>
    </row>
    <row r="5" s="21" customFormat="1" ht="15" customHeight="1" spans="1:18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="21" customFormat="1" ht="23" customHeight="1" spans="1:18">
      <c r="A6" s="28">
        <v>1</v>
      </c>
      <c r="B6" s="28" t="s">
        <v>24</v>
      </c>
      <c r="C6" s="28" t="s">
        <v>25</v>
      </c>
      <c r="D6" s="28" t="s">
        <v>92</v>
      </c>
      <c r="E6" s="28" t="s">
        <v>27</v>
      </c>
      <c r="F6" s="28" t="s">
        <v>28</v>
      </c>
      <c r="G6" s="28" t="s">
        <v>29</v>
      </c>
      <c r="H6" s="29">
        <f>39.58+0</f>
        <v>39.58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39.58</v>
      </c>
    </row>
    <row r="7" s="21" customFormat="1" ht="34" customHeight="1" spans="1:18">
      <c r="A7" s="28">
        <v>2</v>
      </c>
      <c r="B7" s="28" t="s">
        <v>30</v>
      </c>
      <c r="C7" s="28" t="s">
        <v>31</v>
      </c>
      <c r="D7" s="28" t="s">
        <v>92</v>
      </c>
      <c r="E7" s="28" t="s">
        <v>27</v>
      </c>
      <c r="F7" s="28" t="s">
        <v>28</v>
      </c>
      <c r="G7" s="28" t="s">
        <v>29</v>
      </c>
      <c r="H7" s="29">
        <f>102.6+0</f>
        <v>102.6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102.6</v>
      </c>
    </row>
    <row r="8" s="21" customFormat="1" ht="23" customHeight="1" spans="1:18">
      <c r="A8" s="28">
        <v>3</v>
      </c>
      <c r="B8" s="28" t="s">
        <v>32</v>
      </c>
      <c r="C8" s="28" t="s">
        <v>33</v>
      </c>
      <c r="D8" s="28" t="s">
        <v>92</v>
      </c>
      <c r="E8" s="28" t="s">
        <v>27</v>
      </c>
      <c r="F8" s="28" t="s">
        <v>28</v>
      </c>
      <c r="G8" s="28" t="s">
        <v>29</v>
      </c>
      <c r="H8" s="29">
        <f>548.7+0</f>
        <v>548.7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548.7</v>
      </c>
    </row>
    <row r="9" s="21" customFormat="1" ht="23" customHeight="1" spans="1:18">
      <c r="A9" s="28">
        <v>4</v>
      </c>
      <c r="B9" s="28" t="s">
        <v>38</v>
      </c>
      <c r="C9" s="28" t="s">
        <v>39</v>
      </c>
      <c r="D9" s="28" t="s">
        <v>92</v>
      </c>
      <c r="E9" s="28" t="s">
        <v>27</v>
      </c>
      <c r="F9" s="28" t="s">
        <v>28</v>
      </c>
      <c r="G9" s="28" t="s">
        <v>29</v>
      </c>
      <c r="H9" s="29">
        <f>567.5+0</f>
        <v>567.5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567.5</v>
      </c>
    </row>
    <row r="10" s="21" customFormat="1" ht="23" customHeight="1" spans="1:18">
      <c r="A10" s="28">
        <v>5</v>
      </c>
      <c r="B10" s="28" t="s">
        <v>40</v>
      </c>
      <c r="C10" s="28" t="s">
        <v>41</v>
      </c>
      <c r="D10" s="28" t="s">
        <v>92</v>
      </c>
      <c r="E10" s="28" t="s">
        <v>27</v>
      </c>
      <c r="F10" s="28" t="s">
        <v>28</v>
      </c>
      <c r="G10" s="28" t="s">
        <v>29</v>
      </c>
      <c r="H10" s="29">
        <f>87.9+0</f>
        <v>87.9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87.9</v>
      </c>
    </row>
    <row r="11" s="21" customFormat="1" ht="23" customHeight="1" spans="1:18">
      <c r="A11" s="28">
        <v>6</v>
      </c>
      <c r="B11" s="28" t="s">
        <v>44</v>
      </c>
      <c r="C11" s="28" t="s">
        <v>45</v>
      </c>
      <c r="D11" s="28" t="s">
        <v>92</v>
      </c>
      <c r="E11" s="28" t="s">
        <v>27</v>
      </c>
      <c r="F11" s="28" t="s">
        <v>28</v>
      </c>
      <c r="G11" s="28" t="s">
        <v>29</v>
      </c>
      <c r="H11" s="29">
        <f>210+0</f>
        <v>210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210</v>
      </c>
    </row>
    <row r="12" s="21" customFormat="1" ht="34" customHeight="1" spans="1:18">
      <c r="A12" s="28">
        <v>7</v>
      </c>
      <c r="B12" s="28" t="s">
        <v>46</v>
      </c>
      <c r="C12" s="28" t="s">
        <v>47</v>
      </c>
      <c r="D12" s="28" t="s">
        <v>92</v>
      </c>
      <c r="E12" s="28" t="s">
        <v>27</v>
      </c>
      <c r="F12" s="28" t="s">
        <v>28</v>
      </c>
      <c r="G12" s="28" t="s">
        <v>29</v>
      </c>
      <c r="H12" s="29">
        <f>1579.41+0</f>
        <v>1579.41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1579.41</v>
      </c>
    </row>
    <row r="13" s="21" customFormat="1" ht="34" customHeight="1" spans="1:18">
      <c r="A13" s="28">
        <v>8</v>
      </c>
      <c r="B13" s="28" t="s">
        <v>48</v>
      </c>
      <c r="C13" s="28" t="s">
        <v>49</v>
      </c>
      <c r="D13" s="28" t="s">
        <v>92</v>
      </c>
      <c r="E13" s="28" t="s">
        <v>27</v>
      </c>
      <c r="F13" s="28" t="s">
        <v>28</v>
      </c>
      <c r="G13" s="28" t="s">
        <v>29</v>
      </c>
      <c r="H13" s="29">
        <f>116.6+0</f>
        <v>116.6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116.6</v>
      </c>
    </row>
    <row r="14" s="21" customFormat="1" ht="23" customHeight="1" spans="1:18">
      <c r="A14" s="28">
        <v>9</v>
      </c>
      <c r="B14" s="28" t="s">
        <v>50</v>
      </c>
      <c r="C14" s="28" t="s">
        <v>51</v>
      </c>
      <c r="D14" s="28" t="s">
        <v>92</v>
      </c>
      <c r="E14" s="28" t="s">
        <v>27</v>
      </c>
      <c r="F14" s="28" t="s">
        <v>28</v>
      </c>
      <c r="G14" s="28" t="s">
        <v>29</v>
      </c>
      <c r="H14" s="29">
        <f>697.65+0</f>
        <v>697.65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697.65</v>
      </c>
    </row>
    <row r="15" s="21" customFormat="1" ht="34" customHeight="1" spans="1:18">
      <c r="A15" s="28">
        <v>10</v>
      </c>
      <c r="B15" s="28" t="s">
        <v>54</v>
      </c>
      <c r="C15" s="28" t="s">
        <v>55</v>
      </c>
      <c r="D15" s="28" t="s">
        <v>92</v>
      </c>
      <c r="E15" s="28" t="s">
        <v>27</v>
      </c>
      <c r="F15" s="28" t="s">
        <v>28</v>
      </c>
      <c r="G15" s="28" t="s">
        <v>29</v>
      </c>
      <c r="H15" s="29">
        <f>98.8+0</f>
        <v>98.8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98.8</v>
      </c>
    </row>
    <row r="16" s="21" customFormat="1" ht="34" customHeight="1" spans="1:18">
      <c r="A16" s="28">
        <v>11</v>
      </c>
      <c r="B16" s="28" t="s">
        <v>56</v>
      </c>
      <c r="C16" s="28" t="s">
        <v>57</v>
      </c>
      <c r="D16" s="28" t="s">
        <v>92</v>
      </c>
      <c r="E16" s="28" t="s">
        <v>27</v>
      </c>
      <c r="F16" s="28" t="s">
        <v>28</v>
      </c>
      <c r="G16" s="28" t="s">
        <v>29</v>
      </c>
      <c r="H16" s="29">
        <f>18.5+0</f>
        <v>18.5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18.5</v>
      </c>
    </row>
    <row r="17" s="21" customFormat="1" ht="34" customHeight="1" spans="1:18">
      <c r="A17" s="28">
        <v>12</v>
      </c>
      <c r="B17" s="28" t="s">
        <v>58</v>
      </c>
      <c r="C17" s="28" t="s">
        <v>59</v>
      </c>
      <c r="D17" s="28" t="s">
        <v>92</v>
      </c>
      <c r="E17" s="28" t="s">
        <v>27</v>
      </c>
      <c r="F17" s="28" t="s">
        <v>28</v>
      </c>
      <c r="G17" s="28" t="s">
        <v>29</v>
      </c>
      <c r="H17" s="29">
        <f>0+0</f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</row>
    <row r="18" s="21" customFormat="1" ht="23" customHeight="1" spans="1:18">
      <c r="A18" s="28">
        <v>13</v>
      </c>
      <c r="B18" s="28" t="s">
        <v>62</v>
      </c>
      <c r="C18" s="28" t="s">
        <v>63</v>
      </c>
      <c r="D18" s="28" t="s">
        <v>92</v>
      </c>
      <c r="E18" s="28" t="s">
        <v>27</v>
      </c>
      <c r="F18" s="28" t="s">
        <v>28</v>
      </c>
      <c r="G18" s="28" t="s">
        <v>29</v>
      </c>
      <c r="H18" s="29">
        <f>369+0</f>
        <v>369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369</v>
      </c>
    </row>
    <row r="19" s="21" customFormat="1" ht="34" customHeight="1" spans="1:18">
      <c r="A19" s="28">
        <v>14</v>
      </c>
      <c r="B19" s="28" t="s">
        <v>64</v>
      </c>
      <c r="C19" s="28" t="s">
        <v>65</v>
      </c>
      <c r="D19" s="28" t="s">
        <v>92</v>
      </c>
      <c r="E19" s="28" t="s">
        <v>27</v>
      </c>
      <c r="F19" s="28" t="s">
        <v>28</v>
      </c>
      <c r="G19" s="28" t="s">
        <v>29</v>
      </c>
      <c r="H19" s="29">
        <f>42.5+0</f>
        <v>42.5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42.5</v>
      </c>
    </row>
    <row r="20" s="21" customFormat="1" ht="45" customHeight="1" spans="1:18">
      <c r="A20" s="28">
        <v>15</v>
      </c>
      <c r="B20" s="28" t="s">
        <v>66</v>
      </c>
      <c r="C20" s="28" t="s">
        <v>67</v>
      </c>
      <c r="D20" s="28" t="s">
        <v>92</v>
      </c>
      <c r="E20" s="28" t="s">
        <v>27</v>
      </c>
      <c r="F20" s="28" t="s">
        <v>28</v>
      </c>
      <c r="G20" s="28" t="s">
        <v>29</v>
      </c>
      <c r="H20" s="29">
        <f>23.8+0</f>
        <v>23.8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23.8</v>
      </c>
    </row>
    <row r="21" s="21" customFormat="1" ht="23" customHeight="1" spans="1:18">
      <c r="A21" s="28">
        <v>16</v>
      </c>
      <c r="B21" s="28" t="s">
        <v>68</v>
      </c>
      <c r="C21" s="28" t="s">
        <v>69</v>
      </c>
      <c r="D21" s="28" t="s">
        <v>92</v>
      </c>
      <c r="E21" s="28" t="s">
        <v>27</v>
      </c>
      <c r="F21" s="28" t="s">
        <v>28</v>
      </c>
      <c r="G21" s="28" t="s">
        <v>29</v>
      </c>
      <c r="H21" s="29">
        <f>77+0</f>
        <v>77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77</v>
      </c>
    </row>
    <row r="22" s="21" customFormat="1" ht="23" customHeight="1" spans="1:18">
      <c r="A22" s="28">
        <v>17</v>
      </c>
      <c r="B22" s="28" t="s">
        <v>70</v>
      </c>
      <c r="C22" s="28" t="s">
        <v>71</v>
      </c>
      <c r="D22" s="28" t="s">
        <v>92</v>
      </c>
      <c r="E22" s="28" t="s">
        <v>27</v>
      </c>
      <c r="F22" s="28" t="s">
        <v>28</v>
      </c>
      <c r="G22" s="28" t="s">
        <v>29</v>
      </c>
      <c r="H22" s="29">
        <f>25+0</f>
        <v>25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25</v>
      </c>
    </row>
    <row r="23" s="21" customFormat="1" ht="23" customHeight="1" spans="1:18">
      <c r="A23" s="28">
        <v>18</v>
      </c>
      <c r="B23" s="28" t="s">
        <v>88</v>
      </c>
      <c r="C23" s="28" t="s">
        <v>89</v>
      </c>
      <c r="D23" s="28" t="s">
        <v>92</v>
      </c>
      <c r="E23" s="28" t="s">
        <v>27</v>
      </c>
      <c r="F23" s="28" t="s">
        <v>28</v>
      </c>
      <c r="G23" s="28" t="s">
        <v>29</v>
      </c>
      <c r="H23" s="29">
        <f>0+0</f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</row>
    <row r="24" s="21" customFormat="1" ht="15" customHeight="1" spans="1:18">
      <c r="A24" s="30" t="s">
        <v>93</v>
      </c>
      <c r="B24" s="30"/>
      <c r="C24" s="30"/>
      <c r="D24" s="30"/>
      <c r="E24" s="30"/>
      <c r="F24" s="30"/>
      <c r="G24" s="30"/>
      <c r="H24" s="29">
        <f>4604.54+0</f>
        <v>4604.54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4604.54</v>
      </c>
    </row>
  </sheetData>
  <mergeCells count="24">
    <mergeCell ref="A1:R1"/>
    <mergeCell ref="A2:E2"/>
    <mergeCell ref="H2:J2"/>
    <mergeCell ref="M2:O2"/>
    <mergeCell ref="H3:Q3"/>
    <mergeCell ref="A24:G2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H11" sqref="H11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6" t="s">
        <v>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21" customHeight="1" spans="1:19">
      <c r="A2" s="7" t="s">
        <v>1</v>
      </c>
      <c r="B2" s="7"/>
      <c r="C2" s="7"/>
      <c r="D2" s="7"/>
      <c r="E2" s="7"/>
      <c r="F2" s="7"/>
      <c r="H2" s="7"/>
      <c r="I2" s="13" t="s">
        <v>95</v>
      </c>
      <c r="J2" s="13"/>
      <c r="K2" s="13"/>
      <c r="L2" s="7"/>
      <c r="M2" s="7"/>
      <c r="N2" s="7"/>
      <c r="O2" s="14"/>
      <c r="P2" s="14"/>
      <c r="Q2" s="7"/>
      <c r="R2" s="19" t="s">
        <v>4</v>
      </c>
      <c r="S2" s="20"/>
    </row>
    <row r="3" s="3" customFormat="1" ht="33" customHeight="1" spans="1:20">
      <c r="A3" s="8" t="s">
        <v>5</v>
      </c>
      <c r="B3" s="8" t="s">
        <v>96</v>
      </c>
      <c r="C3" s="8" t="s">
        <v>97</v>
      </c>
      <c r="D3" s="8" t="s">
        <v>98</v>
      </c>
      <c r="E3" s="8" t="s">
        <v>99</v>
      </c>
      <c r="F3" s="8" t="s">
        <v>9</v>
      </c>
      <c r="G3" s="9" t="s">
        <v>100</v>
      </c>
      <c r="H3" s="9"/>
      <c r="I3" s="9"/>
      <c r="J3" s="9" t="s">
        <v>18</v>
      </c>
      <c r="K3" s="9"/>
      <c r="L3" s="9"/>
      <c r="M3" s="9" t="s">
        <v>101</v>
      </c>
      <c r="N3" s="8" t="s">
        <v>102</v>
      </c>
      <c r="O3" s="8" t="s">
        <v>103</v>
      </c>
      <c r="P3" s="15" t="s">
        <v>104</v>
      </c>
      <c r="Q3" s="8" t="s">
        <v>21</v>
      </c>
      <c r="R3" s="8" t="s">
        <v>105</v>
      </c>
      <c r="S3" s="15" t="s">
        <v>22</v>
      </c>
      <c r="T3" s="9" t="s">
        <v>106</v>
      </c>
    </row>
    <row r="4" s="4" customFormat="1" ht="60" customHeight="1" spans="1:20">
      <c r="A4" s="8"/>
      <c r="B4" s="8"/>
      <c r="C4" s="8"/>
      <c r="D4" s="8"/>
      <c r="E4" s="8"/>
      <c r="F4" s="8"/>
      <c r="G4" s="9" t="s">
        <v>14</v>
      </c>
      <c r="H4" s="9" t="s">
        <v>107</v>
      </c>
      <c r="I4" s="9" t="s">
        <v>108</v>
      </c>
      <c r="J4" s="9" t="s">
        <v>14</v>
      </c>
      <c r="K4" s="9" t="s">
        <v>107</v>
      </c>
      <c r="L4" s="9" t="s">
        <v>108</v>
      </c>
      <c r="M4" s="9"/>
      <c r="N4" s="16"/>
      <c r="O4" s="8"/>
      <c r="P4" s="17"/>
      <c r="Q4" s="8"/>
      <c r="R4" s="8"/>
      <c r="S4" s="17"/>
      <c r="T4" s="9"/>
    </row>
    <row r="5" s="5" customFormat="1" ht="34" customHeight="1" spans="1:20">
      <c r="A5" s="10" t="s">
        <v>109</v>
      </c>
      <c r="B5" s="10" t="s">
        <v>50</v>
      </c>
      <c r="C5" s="10" t="s">
        <v>51</v>
      </c>
      <c r="D5" s="10" t="s">
        <v>110</v>
      </c>
      <c r="E5" s="10" t="s">
        <v>111</v>
      </c>
      <c r="F5" s="10" t="s">
        <v>112</v>
      </c>
      <c r="G5" s="11">
        <v>8092.95</v>
      </c>
      <c r="H5" s="11">
        <v>0</v>
      </c>
      <c r="I5" s="18">
        <f t="shared" ref="I5:I14" si="0">SUM(H5+G5)</f>
        <v>8092.95</v>
      </c>
      <c r="J5" s="18">
        <v>0</v>
      </c>
      <c r="K5" s="18">
        <v>0</v>
      </c>
      <c r="L5" s="18">
        <f t="shared" ref="L5:L14" si="1">SUM(K5+J5)</f>
        <v>0</v>
      </c>
      <c r="M5" s="11">
        <v>0</v>
      </c>
      <c r="N5" s="18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8092.95</v>
      </c>
    </row>
    <row r="6" s="5" customFormat="1" ht="34" customHeight="1" spans="1:20">
      <c r="A6" s="10" t="s">
        <v>113</v>
      </c>
      <c r="B6" s="10" t="s">
        <v>68</v>
      </c>
      <c r="C6" s="10" t="s">
        <v>69</v>
      </c>
      <c r="D6" s="10" t="s">
        <v>110</v>
      </c>
      <c r="E6" s="10" t="s">
        <v>111</v>
      </c>
      <c r="F6" s="10" t="s">
        <v>112</v>
      </c>
      <c r="G6" s="11">
        <v>1255.6</v>
      </c>
      <c r="H6" s="11">
        <v>0</v>
      </c>
      <c r="I6" s="18">
        <f t="shared" si="0"/>
        <v>1255.6</v>
      </c>
      <c r="J6" s="18">
        <v>0</v>
      </c>
      <c r="K6" s="18">
        <v>0</v>
      </c>
      <c r="L6" s="18">
        <f t="shared" si="1"/>
        <v>0</v>
      </c>
      <c r="M6" s="11">
        <v>0</v>
      </c>
      <c r="N6" s="18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1255.6</v>
      </c>
    </row>
    <row r="7" s="1" customFormat="1" ht="34" customHeight="1" spans="1:20">
      <c r="A7" s="10" t="s">
        <v>114</v>
      </c>
      <c r="B7" s="10" t="s">
        <v>70</v>
      </c>
      <c r="C7" s="10" t="s">
        <v>71</v>
      </c>
      <c r="D7" s="10" t="s">
        <v>110</v>
      </c>
      <c r="E7" s="10" t="s">
        <v>111</v>
      </c>
      <c r="F7" s="10" t="s">
        <v>112</v>
      </c>
      <c r="G7" s="11">
        <v>2299.6</v>
      </c>
      <c r="H7" s="11">
        <v>0</v>
      </c>
      <c r="I7" s="18">
        <f t="shared" si="0"/>
        <v>2299.6</v>
      </c>
      <c r="J7" s="18">
        <v>0</v>
      </c>
      <c r="K7" s="18">
        <v>0</v>
      </c>
      <c r="L7" s="18">
        <f t="shared" si="1"/>
        <v>0</v>
      </c>
      <c r="M7" s="11">
        <v>0</v>
      </c>
      <c r="N7" s="18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2299.6</v>
      </c>
    </row>
    <row r="8" s="1" customFormat="1" ht="34" customHeight="1" spans="1:20">
      <c r="A8" s="10" t="s">
        <v>115</v>
      </c>
      <c r="B8" s="10" t="s">
        <v>72</v>
      </c>
      <c r="C8" s="10" t="s">
        <v>73</v>
      </c>
      <c r="D8" s="10" t="s">
        <v>110</v>
      </c>
      <c r="E8" s="10" t="s">
        <v>111</v>
      </c>
      <c r="F8" s="10" t="s">
        <v>112</v>
      </c>
      <c r="G8" s="11">
        <v>298.4</v>
      </c>
      <c r="H8" s="11">
        <v>0</v>
      </c>
      <c r="I8" s="18">
        <f t="shared" si="0"/>
        <v>298.4</v>
      </c>
      <c r="J8" s="18">
        <v>0</v>
      </c>
      <c r="K8" s="18">
        <v>0</v>
      </c>
      <c r="L8" s="18">
        <f t="shared" si="1"/>
        <v>0</v>
      </c>
      <c r="M8" s="11">
        <v>0</v>
      </c>
      <c r="N8" s="18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298.4</v>
      </c>
    </row>
    <row r="9" s="2" customFormat="1" ht="34" customHeight="1" spans="1:20">
      <c r="A9" s="10" t="s">
        <v>116</v>
      </c>
      <c r="B9" s="10" t="s">
        <v>74</v>
      </c>
      <c r="C9" s="10" t="s">
        <v>75</v>
      </c>
      <c r="D9" s="10" t="s">
        <v>110</v>
      </c>
      <c r="E9" s="10" t="s">
        <v>111</v>
      </c>
      <c r="F9" s="10" t="s">
        <v>112</v>
      </c>
      <c r="G9" s="11">
        <v>377</v>
      </c>
      <c r="H9" s="11">
        <v>0</v>
      </c>
      <c r="I9" s="18">
        <f t="shared" si="0"/>
        <v>377</v>
      </c>
      <c r="J9" s="18">
        <v>0</v>
      </c>
      <c r="K9" s="18">
        <v>0</v>
      </c>
      <c r="L9" s="18">
        <f t="shared" si="1"/>
        <v>0</v>
      </c>
      <c r="M9" s="11">
        <v>0</v>
      </c>
      <c r="N9" s="18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377</v>
      </c>
    </row>
    <row r="10" s="2" customFormat="1" ht="34" customHeight="1" spans="1:20">
      <c r="A10" s="10" t="s">
        <v>117</v>
      </c>
      <c r="B10" s="10" t="s">
        <v>76</v>
      </c>
      <c r="C10" s="10" t="s">
        <v>77</v>
      </c>
      <c r="D10" s="10" t="s">
        <v>110</v>
      </c>
      <c r="E10" s="10" t="s">
        <v>111</v>
      </c>
      <c r="F10" s="10" t="s">
        <v>112</v>
      </c>
      <c r="G10" s="11">
        <v>97.8</v>
      </c>
      <c r="H10" s="11">
        <v>0</v>
      </c>
      <c r="I10" s="18">
        <f t="shared" si="0"/>
        <v>97.8</v>
      </c>
      <c r="J10" s="18">
        <v>0</v>
      </c>
      <c r="K10" s="18">
        <v>0</v>
      </c>
      <c r="L10" s="18">
        <f t="shared" si="1"/>
        <v>0</v>
      </c>
      <c r="M10" s="11">
        <v>0</v>
      </c>
      <c r="N10" s="18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97.8</v>
      </c>
    </row>
    <row r="11" s="2" customFormat="1" ht="34" customHeight="1" spans="1:20">
      <c r="A11" s="10" t="s">
        <v>118</v>
      </c>
      <c r="B11" s="10" t="s">
        <v>78</v>
      </c>
      <c r="C11" s="10" t="s">
        <v>79</v>
      </c>
      <c r="D11" s="10" t="s">
        <v>110</v>
      </c>
      <c r="E11" s="10" t="s">
        <v>111</v>
      </c>
      <c r="F11" s="10" t="s">
        <v>112</v>
      </c>
      <c r="G11" s="11">
        <v>479</v>
      </c>
      <c r="H11" s="11">
        <v>0</v>
      </c>
      <c r="I11" s="18">
        <f t="shared" si="0"/>
        <v>479</v>
      </c>
      <c r="J11" s="18">
        <v>0</v>
      </c>
      <c r="K11" s="18">
        <v>0</v>
      </c>
      <c r="L11" s="18">
        <f t="shared" si="1"/>
        <v>0</v>
      </c>
      <c r="M11" s="11">
        <v>0</v>
      </c>
      <c r="N11" s="18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479</v>
      </c>
    </row>
    <row r="12" s="2" customFormat="1" ht="34" customHeight="1" spans="1:20">
      <c r="A12" s="10" t="s">
        <v>119</v>
      </c>
      <c r="B12" s="10" t="s">
        <v>80</v>
      </c>
      <c r="C12" s="10" t="s">
        <v>81</v>
      </c>
      <c r="D12" s="10" t="s">
        <v>110</v>
      </c>
      <c r="E12" s="10" t="s">
        <v>111</v>
      </c>
      <c r="F12" s="10" t="s">
        <v>112</v>
      </c>
      <c r="G12" s="11">
        <v>1362.9</v>
      </c>
      <c r="H12" s="11">
        <v>0</v>
      </c>
      <c r="I12" s="18">
        <f t="shared" si="0"/>
        <v>1362.9</v>
      </c>
      <c r="J12" s="18">
        <v>0</v>
      </c>
      <c r="K12" s="18">
        <v>0</v>
      </c>
      <c r="L12" s="18">
        <f t="shared" si="1"/>
        <v>0</v>
      </c>
      <c r="M12" s="11">
        <v>0</v>
      </c>
      <c r="N12" s="18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1362.9</v>
      </c>
    </row>
    <row r="13" s="2" customFormat="1" ht="34" customHeight="1" spans="1:20">
      <c r="A13" s="10" t="s">
        <v>120</v>
      </c>
      <c r="B13" s="10" t="s">
        <v>82</v>
      </c>
      <c r="C13" s="10" t="s">
        <v>83</v>
      </c>
      <c r="D13" s="10" t="s">
        <v>110</v>
      </c>
      <c r="E13" s="10" t="s">
        <v>111</v>
      </c>
      <c r="F13" s="10" t="s">
        <v>112</v>
      </c>
      <c r="G13" s="11">
        <v>567.8</v>
      </c>
      <c r="H13" s="11">
        <v>0</v>
      </c>
      <c r="I13" s="18">
        <f t="shared" si="0"/>
        <v>567.8</v>
      </c>
      <c r="J13" s="18">
        <v>0</v>
      </c>
      <c r="K13" s="18">
        <v>0</v>
      </c>
      <c r="L13" s="18">
        <f t="shared" si="1"/>
        <v>0</v>
      </c>
      <c r="M13" s="11">
        <v>0</v>
      </c>
      <c r="N13" s="18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567.8</v>
      </c>
    </row>
    <row r="14" s="2" customFormat="1" ht="34" customHeight="1" spans="1:20">
      <c r="A14" s="10" t="s">
        <v>121</v>
      </c>
      <c r="B14" s="10" t="s">
        <v>88</v>
      </c>
      <c r="C14" s="10" t="s">
        <v>89</v>
      </c>
      <c r="D14" s="10" t="s">
        <v>110</v>
      </c>
      <c r="E14" s="10" t="s">
        <v>111</v>
      </c>
      <c r="F14" s="10" t="s">
        <v>112</v>
      </c>
      <c r="G14" s="11">
        <v>426.5</v>
      </c>
      <c r="H14" s="11">
        <v>0</v>
      </c>
      <c r="I14" s="18">
        <f t="shared" si="0"/>
        <v>426.5</v>
      </c>
      <c r="J14" s="18">
        <v>0</v>
      </c>
      <c r="K14" s="18">
        <v>0</v>
      </c>
      <c r="L14" s="18">
        <f t="shared" si="1"/>
        <v>0</v>
      </c>
      <c r="M14" s="11">
        <v>0</v>
      </c>
      <c r="N14" s="18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426.5</v>
      </c>
    </row>
    <row r="15" s="2" customFormat="1" ht="23" customHeight="1" spans="1:20">
      <c r="A15" s="12" t="s">
        <v>106</v>
      </c>
      <c r="B15" s="12"/>
      <c r="C15" s="12"/>
      <c r="D15" s="12"/>
      <c r="E15" s="12"/>
      <c r="F15" s="12"/>
      <c r="G15" s="11">
        <f t="shared" ref="G15:T15" si="2">SUM(G5:G14)</f>
        <v>15257.55</v>
      </c>
      <c r="H15" s="11">
        <f t="shared" si="2"/>
        <v>0</v>
      </c>
      <c r="I15" s="18">
        <f t="shared" si="2"/>
        <v>15257.55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1">
        <f t="shared" si="2"/>
        <v>0</v>
      </c>
      <c r="N15" s="18">
        <f t="shared" si="2"/>
        <v>0</v>
      </c>
      <c r="O15" s="18">
        <f t="shared" si="2"/>
        <v>0</v>
      </c>
      <c r="P15" s="18">
        <f t="shared" si="2"/>
        <v>0</v>
      </c>
      <c r="Q15" s="18">
        <f t="shared" si="2"/>
        <v>0</v>
      </c>
      <c r="R15" s="18">
        <f t="shared" si="2"/>
        <v>0</v>
      </c>
      <c r="S15" s="18">
        <f t="shared" si="2"/>
        <v>0</v>
      </c>
      <c r="T15" s="18">
        <f t="shared" si="2"/>
        <v>15257.55</v>
      </c>
    </row>
    <row r="23" ht="13.5"/>
  </sheetData>
  <mergeCells count="20">
    <mergeCell ref="A1:T1"/>
    <mergeCell ref="I2:K2"/>
    <mergeCell ref="O2:P2"/>
    <mergeCell ref="G3:I3"/>
    <mergeCell ref="J3:L3"/>
    <mergeCell ref="A15:F15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12" sqref="J12"/>
    </sheetView>
  </sheetViews>
  <sheetFormatPr defaultColWidth="8.8" defaultRowHeight="14.25"/>
  <cols>
    <col min="1" max="1" width="4" style="1" customWidth="1"/>
    <col min="2" max="2" width="13.6333333333333" style="1" customWidth="1"/>
    <col min="3" max="3" width="19.5" style="1" customWidth="1"/>
    <col min="4" max="4" width="6" style="1" customWidth="1"/>
    <col min="5" max="5" width="8.38333333333333" style="1" customWidth="1"/>
    <col min="6" max="6" width="5.5" style="1" customWidth="1"/>
    <col min="7" max="19" width="9" style="1" customWidth="1"/>
    <col min="20" max="20" width="8.88333333333333" style="1" customWidth="1"/>
    <col min="21" max="16384" width="8.8" style="1"/>
  </cols>
  <sheetData>
    <row r="1" s="1" customFormat="1" ht="37.05" customHeight="1" spans="1:20">
      <c r="A1" s="6" t="s">
        <v>122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21" customHeight="1" spans="1:19">
      <c r="A2" s="7" t="s">
        <v>1</v>
      </c>
      <c r="B2" s="7"/>
      <c r="C2" s="7"/>
      <c r="D2" s="7"/>
      <c r="E2" s="7"/>
      <c r="F2" s="7"/>
      <c r="H2" s="7"/>
      <c r="I2" s="13" t="s">
        <v>95</v>
      </c>
      <c r="J2" s="13"/>
      <c r="K2" s="13"/>
      <c r="L2" s="7"/>
      <c r="M2" s="7"/>
      <c r="N2" s="7"/>
      <c r="O2" s="14"/>
      <c r="P2" s="14"/>
      <c r="Q2" s="7"/>
      <c r="R2" s="19" t="s">
        <v>4</v>
      </c>
      <c r="S2" s="20"/>
    </row>
    <row r="3" s="3" customFormat="1" ht="33" customHeight="1" spans="1:20">
      <c r="A3" s="8" t="s">
        <v>5</v>
      </c>
      <c r="B3" s="8" t="s">
        <v>96</v>
      </c>
      <c r="C3" s="8" t="s">
        <v>97</v>
      </c>
      <c r="D3" s="8" t="s">
        <v>98</v>
      </c>
      <c r="E3" s="8" t="s">
        <v>99</v>
      </c>
      <c r="F3" s="8" t="s">
        <v>9</v>
      </c>
      <c r="G3" s="9" t="s">
        <v>100</v>
      </c>
      <c r="H3" s="9"/>
      <c r="I3" s="9"/>
      <c r="J3" s="9" t="s">
        <v>18</v>
      </c>
      <c r="K3" s="9"/>
      <c r="L3" s="9"/>
      <c r="M3" s="9" t="s">
        <v>101</v>
      </c>
      <c r="N3" s="8" t="s">
        <v>102</v>
      </c>
      <c r="O3" s="8" t="s">
        <v>103</v>
      </c>
      <c r="P3" s="15" t="s">
        <v>104</v>
      </c>
      <c r="Q3" s="8" t="s">
        <v>21</v>
      </c>
      <c r="R3" s="8" t="s">
        <v>105</v>
      </c>
      <c r="S3" s="15" t="s">
        <v>22</v>
      </c>
      <c r="T3" s="9" t="s">
        <v>106</v>
      </c>
    </row>
    <row r="4" s="4" customFormat="1" ht="60" customHeight="1" spans="1:20">
      <c r="A4" s="8"/>
      <c r="B4" s="8"/>
      <c r="C4" s="8"/>
      <c r="D4" s="8"/>
      <c r="E4" s="8"/>
      <c r="F4" s="8"/>
      <c r="G4" s="9" t="s">
        <v>14</v>
      </c>
      <c r="H4" s="9" t="s">
        <v>107</v>
      </c>
      <c r="I4" s="9" t="s">
        <v>108</v>
      </c>
      <c r="J4" s="9" t="s">
        <v>14</v>
      </c>
      <c r="K4" s="9" t="s">
        <v>107</v>
      </c>
      <c r="L4" s="9" t="s">
        <v>108</v>
      </c>
      <c r="M4" s="9"/>
      <c r="N4" s="16"/>
      <c r="O4" s="8"/>
      <c r="P4" s="17"/>
      <c r="Q4" s="8"/>
      <c r="R4" s="8"/>
      <c r="S4" s="17"/>
      <c r="T4" s="9"/>
    </row>
    <row r="5" s="5" customFormat="1" ht="34" customHeight="1" spans="1:20">
      <c r="A5" s="10" t="s">
        <v>109</v>
      </c>
      <c r="B5" s="10" t="s">
        <v>50</v>
      </c>
      <c r="C5" s="10" t="s">
        <v>51</v>
      </c>
      <c r="D5" s="10" t="s">
        <v>110</v>
      </c>
      <c r="E5" s="10" t="s">
        <v>123</v>
      </c>
      <c r="F5" s="10" t="s">
        <v>112</v>
      </c>
      <c r="G5" s="11">
        <v>406.8</v>
      </c>
      <c r="H5" s="11">
        <v>0</v>
      </c>
      <c r="I5" s="18">
        <f t="shared" ref="I5:I8" si="0">SUM(H5+G5)</f>
        <v>406.8</v>
      </c>
      <c r="J5" s="18">
        <v>0</v>
      </c>
      <c r="K5" s="18">
        <v>0</v>
      </c>
      <c r="L5" s="18">
        <f t="shared" ref="L5:L8" si="1">SUM(K5+J5)</f>
        <v>0</v>
      </c>
      <c r="M5" s="11">
        <v>0</v>
      </c>
      <c r="N5" s="18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406.8</v>
      </c>
    </row>
    <row r="6" s="5" customFormat="1" ht="34" customHeight="1" spans="1:20">
      <c r="A6" s="10" t="s">
        <v>113</v>
      </c>
      <c r="B6" s="10" t="s">
        <v>70</v>
      </c>
      <c r="C6" s="10" t="s">
        <v>71</v>
      </c>
      <c r="D6" s="10" t="s">
        <v>110</v>
      </c>
      <c r="E6" s="10" t="s">
        <v>123</v>
      </c>
      <c r="F6" s="10" t="s">
        <v>112</v>
      </c>
      <c r="G6" s="11">
        <v>258.8</v>
      </c>
      <c r="H6" s="11">
        <v>0</v>
      </c>
      <c r="I6" s="18">
        <f t="shared" si="0"/>
        <v>258.8</v>
      </c>
      <c r="J6" s="18">
        <v>0</v>
      </c>
      <c r="K6" s="18">
        <v>0</v>
      </c>
      <c r="L6" s="18">
        <f t="shared" si="1"/>
        <v>0</v>
      </c>
      <c r="M6" s="11">
        <v>0</v>
      </c>
      <c r="N6" s="18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258.8</v>
      </c>
    </row>
    <row r="7" s="1" customFormat="1" ht="34" customHeight="1" spans="1:20">
      <c r="A7" s="10" t="s">
        <v>114</v>
      </c>
      <c r="B7" s="10" t="s">
        <v>76</v>
      </c>
      <c r="C7" s="10" t="s">
        <v>77</v>
      </c>
      <c r="D7" s="10" t="s">
        <v>110</v>
      </c>
      <c r="E7" s="10" t="s">
        <v>123</v>
      </c>
      <c r="F7" s="10" t="s">
        <v>112</v>
      </c>
      <c r="G7" s="11">
        <v>276.7</v>
      </c>
      <c r="H7" s="11">
        <v>0</v>
      </c>
      <c r="I7" s="18">
        <f t="shared" si="0"/>
        <v>276.7</v>
      </c>
      <c r="J7" s="18">
        <v>0</v>
      </c>
      <c r="K7" s="18">
        <v>0</v>
      </c>
      <c r="L7" s="18">
        <f t="shared" si="1"/>
        <v>0</v>
      </c>
      <c r="M7" s="11">
        <v>0</v>
      </c>
      <c r="N7" s="18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276.7</v>
      </c>
    </row>
    <row r="8" s="1" customFormat="1" ht="34" customHeight="1" spans="1:20">
      <c r="A8" s="10" t="s">
        <v>115</v>
      </c>
      <c r="B8" s="10" t="s">
        <v>78</v>
      </c>
      <c r="C8" s="10" t="s">
        <v>79</v>
      </c>
      <c r="D8" s="10" t="s">
        <v>110</v>
      </c>
      <c r="E8" s="10" t="s">
        <v>123</v>
      </c>
      <c r="F8" s="10" t="s">
        <v>112</v>
      </c>
      <c r="G8" s="11">
        <v>45</v>
      </c>
      <c r="H8" s="11">
        <v>0</v>
      </c>
      <c r="I8" s="18">
        <f t="shared" si="0"/>
        <v>45</v>
      </c>
      <c r="J8" s="18">
        <v>0</v>
      </c>
      <c r="K8" s="18">
        <v>0</v>
      </c>
      <c r="L8" s="18">
        <f t="shared" si="1"/>
        <v>0</v>
      </c>
      <c r="M8" s="11">
        <v>0</v>
      </c>
      <c r="N8" s="18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45</v>
      </c>
    </row>
    <row r="9" s="2" customFormat="1" ht="23" customHeight="1" spans="1:20">
      <c r="A9" s="12" t="s">
        <v>106</v>
      </c>
      <c r="B9" s="12"/>
      <c r="C9" s="12"/>
      <c r="D9" s="12"/>
      <c r="E9" s="12"/>
      <c r="F9" s="12"/>
      <c r="G9" s="11">
        <f t="shared" ref="G9:T9" si="2">SUM(G5:G8)</f>
        <v>987.3</v>
      </c>
      <c r="H9" s="11">
        <f t="shared" si="2"/>
        <v>0</v>
      </c>
      <c r="I9" s="18">
        <f t="shared" si="2"/>
        <v>987.3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1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987.3</v>
      </c>
    </row>
  </sheetData>
  <mergeCells count="20">
    <mergeCell ref="A1:T1"/>
    <mergeCell ref="I2:K2"/>
    <mergeCell ref="O2:P2"/>
    <mergeCell ref="G3:I3"/>
    <mergeCell ref="J3:L3"/>
    <mergeCell ref="A9:F9"/>
    <mergeCell ref="A3:A4"/>
    <mergeCell ref="B3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职工药店2月结算3.28</vt:lpstr>
      <vt:lpstr>居民药店2月结算3.28</vt:lpstr>
      <vt:lpstr>1月职工异地购药3.11</vt:lpstr>
      <vt:lpstr>1月居民异地购药3.11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2025-04-03T07:05:11Z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