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医院202502结算3.28" sheetId="13" r:id="rId1"/>
    <sheet name="202412居民年终清算" sheetId="15" r:id="rId2"/>
  </sheets>
  <calcPr calcId="144525"/>
</workbook>
</file>

<file path=xl/sharedStrings.xml><?xml version="1.0" encoding="utf-8"?>
<sst xmlns="http://schemas.openxmlformats.org/spreadsheetml/2006/main" count="209" uniqueCount="69">
  <si>
    <t>昆明市医疗保险定点医疗机构费用结算拨付明细表</t>
  </si>
  <si>
    <t>经办机构：经开区</t>
  </si>
  <si>
    <t/>
  </si>
  <si>
    <t>拨款时间：2025年3月28日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</si>
  <si>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</si>
  <si>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</si>
  <si>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</si>
  <si>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</si>
  <si>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</si>
  <si>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</si>
  <si>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</si>
  <si>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</si>
  <si>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</si>
  <si>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</si>
  <si>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</si>
  <si>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</si>
  <si>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</si>
  <si>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</si>
  <si>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</si>
  <si>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</si>
  <si>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</si>
  <si>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</si>
  <si>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</si>
  <si>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</si>
  <si>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H53011102337</t>
  </si>
  <si>
    <t>一心堂健康管理有限公司经开贵昆路诊所</t>
  </si>
  <si>
    <t>居民</t>
  </si>
  <si>
    <t>门诊</t>
  </si>
  <si>
    <t>月结算</t>
  </si>
  <si>
    <t>202502</t>
  </si>
  <si>
    <t>H53011400045</t>
  </si>
  <si>
    <t>昆明市呈贡区洛羊街道社区卫生服务中心</t>
  </si>
  <si>
    <t>住院</t>
  </si>
  <si>
    <t>月预结算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</si>
  <si>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</si>
  <si>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</si>
  <si>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</si>
  <si>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</si>
  <si>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</si>
  <si>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</si>
  <si>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</si>
  <si>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</si>
  <si>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H53011400228</t>
  </si>
  <si>
    <t>昆明航天医院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</si>
  <si>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</si>
  <si>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</si>
  <si>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</si>
  <si>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</si>
  <si>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</si>
  <si>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</si>
  <si>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H53011401616</t>
  </si>
  <si>
    <t>昆明经济技术开发区普照社区卫生服务站</t>
  </si>
  <si>
    <t>H53015401683</t>
  </si>
  <si>
    <t>昆明经济技术开发区航天社区卫生服务站</t>
  </si>
  <si>
    <t>H53015402121</t>
  </si>
  <si>
    <t>昆明耀兴华瑞医院</t>
  </si>
  <si>
    <t>H53015402730</t>
  </si>
  <si>
    <t>经开香颂口腔诊所</t>
  </si>
  <si>
    <t>H53015402768</t>
  </si>
  <si>
    <t>昆明经济技术开发区建工新城社区卫生服务中心</t>
  </si>
  <si>
    <t>H53015402788</t>
  </si>
  <si>
    <t>昆明经济技术开发区春漫时光社区卫生服务站</t>
  </si>
  <si>
    <t>H53015402902</t>
  </si>
  <si>
    <t>昆明爱维艾夫医院</t>
  </si>
  <si>
    <t>生育门诊</t>
  </si>
  <si>
    <t>合计(22家)</t>
  </si>
  <si>
    <t>DRG年终清算拨付</t>
  </si>
  <si>
    <t>202412</t>
  </si>
  <si>
    <t>合计(6家)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</si>
</sst>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333333"/>
      <name val="宋体"/>
      <charset val="134"/>
    </font>
    <font>
      <b/>
      <sz val="9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33333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workbookViewId="0">
      <selection activeCell="E15" sqref="E15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s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6" t="s">
        <v>3</v>
      </c>
      <c r="I2" s="6"/>
      <c r="J2" s="6"/>
      <c r="K2" s="4" t="s">
        <v>2</v>
      </c>
      <c r="L2" s="11"/>
      <c r="M2" s="12"/>
      <c r="N2" s="13"/>
      <c r="O2" s="13"/>
      <c r="P2" s="4" t="s">
        <v>2</v>
      </c>
      <c r="Q2" s="4" t="s">
        <v>2</v>
      </c>
      <c r="R2" s="5" t="s">
        <v>4</v>
      </c>
    </row>
    <row r="3" s="1" customFormat="1" ht="15" customHeight="1" spans="1:1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  <c r="K3" s="7"/>
      <c r="L3" s="7"/>
      <c r="M3" s="7"/>
      <c r="N3" s="7"/>
      <c r="O3" s="7"/>
      <c r="P3" s="7"/>
      <c r="Q3" s="7"/>
      <c r="R3" s="7" t="s">
        <v>13</v>
      </c>
    </row>
    <row r="4" s="1" customFormat="1" ht="15" customHeight="1" spans="1:18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/>
    </row>
    <row r="5" s="1" customFormat="1" ht="15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="1" customFormat="1" ht="34" customHeight="1" spans="1:18">
      <c r="A6" s="8">
        <v>1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>
        <f>0+0</f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</row>
    <row r="7" s="1" customFormat="1" ht="19" customHeight="1" spans="1:18">
      <c r="A7" s="8">
        <v>2</v>
      </c>
      <c r="B7" s="8" t="s">
        <v>30</v>
      </c>
      <c r="C7" s="8" t="s">
        <v>31</v>
      </c>
      <c r="D7" s="8" t="s">
        <v>26</v>
      </c>
      <c r="E7" s="8" t="s">
        <v>32</v>
      </c>
      <c r="F7" s="8" t="s">
        <v>33</v>
      </c>
      <c r="G7" s="8" t="s">
        <v>29</v>
      </c>
      <c r="H7" s="9">
        <f>1575.81+0</f>
        <v>1575.81</v>
      </c>
      <c r="I7" s="9">
        <v>64022.18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313.47</v>
      </c>
      <c r="P7" s="9">
        <v>0</v>
      </c>
      <c r="Q7" s="9">
        <v>0</v>
      </c>
      <c r="R7" s="9">
        <v>65911.46</v>
      </c>
    </row>
    <row r="8" s="1" customFormat="1" ht="15" customHeight="1" spans="1:18">
      <c r="A8" s="8">
        <v>3</v>
      </c>
      <c r="B8" s="8"/>
      <c r="C8" s="8"/>
      <c r="D8" s="8"/>
      <c r="E8" s="8" t="s">
        <v>27</v>
      </c>
      <c r="F8" s="8" t="s">
        <v>28</v>
      </c>
      <c r="G8" s="8" t="s">
        <v>29</v>
      </c>
      <c r="H8" s="9">
        <f>29519.27+0</f>
        <v>29519.27</v>
      </c>
      <c r="I8" s="9">
        <v>63208.39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92727.66</v>
      </c>
    </row>
    <row r="9" s="1" customFormat="1" ht="34" customHeight="1" spans="1:18">
      <c r="A9" s="8">
        <v>4</v>
      </c>
      <c r="B9" s="8" t="s">
        <v>34</v>
      </c>
      <c r="C9" s="8" t="s">
        <v>35</v>
      </c>
      <c r="D9" s="8" t="s">
        <v>26</v>
      </c>
      <c r="E9" s="8" t="s">
        <v>27</v>
      </c>
      <c r="F9" s="8" t="s">
        <v>28</v>
      </c>
      <c r="G9" s="8" t="s">
        <v>29</v>
      </c>
      <c r="H9" s="9">
        <f>5420.5+0</f>
        <v>5420.5</v>
      </c>
      <c r="I9" s="9">
        <v>105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5525.5</v>
      </c>
    </row>
    <row r="10" s="1" customFormat="1" ht="45" customHeight="1" spans="1:18">
      <c r="A10" s="8">
        <v>5</v>
      </c>
      <c r="B10" s="8" t="s">
        <v>36</v>
      </c>
      <c r="C10" s="8" t="s">
        <v>37</v>
      </c>
      <c r="D10" s="8" t="s">
        <v>26</v>
      </c>
      <c r="E10" s="8" t="s">
        <v>27</v>
      </c>
      <c r="F10" s="8" t="s">
        <v>28</v>
      </c>
      <c r="G10" s="8" t="s">
        <v>29</v>
      </c>
      <c r="H10" s="9">
        <f>35.48+0</f>
        <v>35.48</v>
      </c>
      <c r="I10" s="9">
        <v>50085.25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50120.73</v>
      </c>
    </row>
    <row r="11" s="1" customFormat="1" ht="23" customHeight="1" spans="1:18">
      <c r="A11" s="8">
        <v>6</v>
      </c>
      <c r="B11" s="8" t="s">
        <v>38</v>
      </c>
      <c r="C11" s="8" t="s">
        <v>39</v>
      </c>
      <c r="D11" s="8" t="s">
        <v>26</v>
      </c>
      <c r="E11" s="8" t="s">
        <v>27</v>
      </c>
      <c r="F11" s="8" t="s">
        <v>28</v>
      </c>
      <c r="G11" s="8" t="s">
        <v>29</v>
      </c>
      <c r="H11" s="9">
        <f>0+0</f>
        <v>0</v>
      </c>
      <c r="I11" s="9">
        <v>44.03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99.52</v>
      </c>
      <c r="P11" s="9">
        <v>0</v>
      </c>
      <c r="Q11" s="9">
        <v>0</v>
      </c>
      <c r="R11" s="9">
        <v>143.55</v>
      </c>
    </row>
    <row r="12" s="1" customFormat="1" ht="15" customHeight="1" spans="1:18">
      <c r="A12" s="8">
        <v>7</v>
      </c>
      <c r="B12" s="8" t="s">
        <v>40</v>
      </c>
      <c r="C12" s="8" t="s">
        <v>41</v>
      </c>
      <c r="D12" s="8" t="s">
        <v>26</v>
      </c>
      <c r="E12" s="8" t="s">
        <v>32</v>
      </c>
      <c r="F12" s="8" t="s">
        <v>33</v>
      </c>
      <c r="G12" s="8" t="s">
        <v>29</v>
      </c>
      <c r="H12" s="9">
        <f>4171.37+0</f>
        <v>4171.37</v>
      </c>
      <c r="I12" s="9">
        <v>181564.44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3638.68</v>
      </c>
      <c r="P12" s="9">
        <v>0</v>
      </c>
      <c r="Q12" s="9">
        <v>0</v>
      </c>
      <c r="R12" s="9">
        <v>189374.49</v>
      </c>
    </row>
    <row r="13" s="1" customFormat="1" ht="15" customHeight="1" spans="1:18">
      <c r="A13" s="8">
        <v>8</v>
      </c>
      <c r="B13" s="8"/>
      <c r="C13" s="8"/>
      <c r="D13" s="8"/>
      <c r="E13" s="8" t="s">
        <v>27</v>
      </c>
      <c r="F13" s="8" t="s">
        <v>28</v>
      </c>
      <c r="G13" s="8" t="s">
        <v>29</v>
      </c>
      <c r="H13" s="9">
        <f>26036.56+0</f>
        <v>26036.56</v>
      </c>
      <c r="I13" s="9">
        <v>191808.58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3192.53</v>
      </c>
      <c r="P13" s="9">
        <v>0</v>
      </c>
      <c r="Q13" s="9">
        <v>0</v>
      </c>
      <c r="R13" s="9">
        <v>221037.67</v>
      </c>
    </row>
    <row r="14" s="1" customFormat="1" ht="15" customHeight="1" spans="1:18">
      <c r="A14" s="8">
        <v>9</v>
      </c>
      <c r="B14" s="8" t="s">
        <v>42</v>
      </c>
      <c r="C14" s="8" t="s">
        <v>43</v>
      </c>
      <c r="D14" s="8" t="s">
        <v>26</v>
      </c>
      <c r="E14" s="8" t="s">
        <v>32</v>
      </c>
      <c r="F14" s="8" t="s">
        <v>33</v>
      </c>
      <c r="G14" s="8" t="s">
        <v>29</v>
      </c>
      <c r="H14" s="9">
        <f>0+0</f>
        <v>0</v>
      </c>
      <c r="I14" s="9">
        <v>17556.2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17556.2</v>
      </c>
    </row>
    <row r="15" s="1" customFormat="1" ht="15" customHeight="1" spans="1:18">
      <c r="A15" s="8">
        <v>10</v>
      </c>
      <c r="B15" s="8"/>
      <c r="C15" s="8"/>
      <c r="D15" s="8"/>
      <c r="E15" s="8" t="s">
        <v>27</v>
      </c>
      <c r="F15" s="8" t="s">
        <v>28</v>
      </c>
      <c r="G15" s="8" t="s">
        <v>29</v>
      </c>
      <c r="H15" s="9">
        <f>621.9+0</f>
        <v>621.9</v>
      </c>
      <c r="I15" s="9">
        <v>381.28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1003.18</v>
      </c>
    </row>
    <row r="16" s="1" customFormat="1" ht="34" customHeight="1" spans="1:18">
      <c r="A16" s="8">
        <v>11</v>
      </c>
      <c r="B16" s="8" t="s">
        <v>44</v>
      </c>
      <c r="C16" s="8" t="s">
        <v>45</v>
      </c>
      <c r="D16" s="8" t="s">
        <v>26</v>
      </c>
      <c r="E16" s="8" t="s">
        <v>27</v>
      </c>
      <c r="F16" s="8" t="s">
        <v>28</v>
      </c>
      <c r="G16" s="8" t="s">
        <v>29</v>
      </c>
      <c r="H16" s="9">
        <f>121+0</f>
        <v>121</v>
      </c>
      <c r="I16" s="9">
        <v>9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130</v>
      </c>
    </row>
    <row r="17" s="1" customFormat="1" ht="34" customHeight="1" spans="1:18">
      <c r="A17" s="8">
        <v>12</v>
      </c>
      <c r="B17" s="8" t="s">
        <v>46</v>
      </c>
      <c r="C17" s="8" t="s">
        <v>47</v>
      </c>
      <c r="D17" s="8" t="s">
        <v>26</v>
      </c>
      <c r="E17" s="8" t="s">
        <v>27</v>
      </c>
      <c r="F17" s="8" t="s">
        <v>28</v>
      </c>
      <c r="G17" s="8" t="s">
        <v>29</v>
      </c>
      <c r="H17" s="9">
        <f>1356.21+0</f>
        <v>1356.21</v>
      </c>
      <c r="I17" s="9">
        <v>45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1401.21</v>
      </c>
    </row>
    <row r="18" s="1" customFormat="1" ht="34" customHeight="1" spans="1:18">
      <c r="A18" s="8">
        <v>13</v>
      </c>
      <c r="B18" s="8" t="s">
        <v>48</v>
      </c>
      <c r="C18" s="8" t="s">
        <v>49</v>
      </c>
      <c r="D18" s="8" t="s">
        <v>26</v>
      </c>
      <c r="E18" s="8" t="s">
        <v>27</v>
      </c>
      <c r="F18" s="8" t="s">
        <v>28</v>
      </c>
      <c r="G18" s="8" t="s">
        <v>29</v>
      </c>
      <c r="H18" s="9">
        <f>2649.53+0</f>
        <v>2649.53</v>
      </c>
      <c r="I18" s="9">
        <v>1167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3816.53</v>
      </c>
    </row>
    <row r="19" s="1" customFormat="1" ht="34" customHeight="1" spans="1:18">
      <c r="A19" s="8">
        <v>14</v>
      </c>
      <c r="B19" s="8" t="s">
        <v>50</v>
      </c>
      <c r="C19" s="8" t="s">
        <v>51</v>
      </c>
      <c r="D19" s="8" t="s">
        <v>26</v>
      </c>
      <c r="E19" s="8" t="s">
        <v>27</v>
      </c>
      <c r="F19" s="8" t="s">
        <v>28</v>
      </c>
      <c r="G19" s="8" t="s">
        <v>29</v>
      </c>
      <c r="H19" s="9">
        <f>59+0</f>
        <v>59</v>
      </c>
      <c r="I19" s="9">
        <v>12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71</v>
      </c>
    </row>
    <row r="20" s="1" customFormat="1" ht="34" customHeight="1" spans="1:18">
      <c r="A20" s="8">
        <v>15</v>
      </c>
      <c r="B20" s="8" t="s">
        <v>52</v>
      </c>
      <c r="C20" s="8" t="s">
        <v>53</v>
      </c>
      <c r="D20" s="8" t="s">
        <v>26</v>
      </c>
      <c r="E20" s="8" t="s">
        <v>27</v>
      </c>
      <c r="F20" s="8" t="s">
        <v>28</v>
      </c>
      <c r="G20" s="8" t="s">
        <v>29</v>
      </c>
      <c r="H20" s="9">
        <f>230.18+0</f>
        <v>230.18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230.18</v>
      </c>
    </row>
    <row r="21" s="1" customFormat="1" ht="15" customHeight="1" spans="1:18">
      <c r="A21" s="8">
        <v>16</v>
      </c>
      <c r="B21" s="8" t="s">
        <v>54</v>
      </c>
      <c r="C21" s="8" t="s">
        <v>55</v>
      </c>
      <c r="D21" s="8" t="s">
        <v>26</v>
      </c>
      <c r="E21" s="8" t="s">
        <v>32</v>
      </c>
      <c r="F21" s="8" t="s">
        <v>33</v>
      </c>
      <c r="G21" s="8" t="s">
        <v>29</v>
      </c>
      <c r="H21" s="9">
        <f>0+0</f>
        <v>0</v>
      </c>
      <c r="I21" s="9">
        <v>38808.9</v>
      </c>
      <c r="J21" s="9">
        <v>0</v>
      </c>
      <c r="K21" s="9">
        <v>968</v>
      </c>
      <c r="L21" s="9">
        <v>0</v>
      </c>
      <c r="M21" s="9">
        <v>0</v>
      </c>
      <c r="N21" s="9">
        <v>0</v>
      </c>
      <c r="O21" s="9">
        <v>1450.37</v>
      </c>
      <c r="P21" s="9">
        <v>0</v>
      </c>
      <c r="Q21" s="9">
        <v>0</v>
      </c>
      <c r="R21" s="9">
        <v>41227.27</v>
      </c>
    </row>
    <row r="22" s="1" customFormat="1" ht="15" customHeight="1" spans="1:18">
      <c r="A22" s="8">
        <v>17</v>
      </c>
      <c r="B22" s="8"/>
      <c r="C22" s="8"/>
      <c r="D22" s="8"/>
      <c r="E22" s="8" t="s">
        <v>27</v>
      </c>
      <c r="F22" s="8" t="s">
        <v>28</v>
      </c>
      <c r="G22" s="8" t="s">
        <v>29</v>
      </c>
      <c r="H22" s="9">
        <f>453.76+0</f>
        <v>453.76</v>
      </c>
      <c r="I22" s="9">
        <v>21.76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475.52</v>
      </c>
    </row>
    <row r="23" s="1" customFormat="1" ht="15" customHeight="1" spans="1:18">
      <c r="A23" s="8">
        <v>18</v>
      </c>
      <c r="B23" s="8" t="s">
        <v>56</v>
      </c>
      <c r="C23" s="8" t="s">
        <v>57</v>
      </c>
      <c r="D23" s="8" t="s">
        <v>26</v>
      </c>
      <c r="E23" s="8" t="s">
        <v>27</v>
      </c>
      <c r="F23" s="8" t="s">
        <v>28</v>
      </c>
      <c r="G23" s="8" t="s">
        <v>29</v>
      </c>
      <c r="H23" s="9">
        <f>3398.66+0</f>
        <v>3398.66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3398.66</v>
      </c>
    </row>
    <row r="24" s="1" customFormat="1" ht="19" customHeight="1" spans="1:18">
      <c r="A24" s="8">
        <v>19</v>
      </c>
      <c r="B24" s="8" t="s">
        <v>58</v>
      </c>
      <c r="C24" s="8" t="s">
        <v>59</v>
      </c>
      <c r="D24" s="8" t="s">
        <v>26</v>
      </c>
      <c r="E24" s="8" t="s">
        <v>32</v>
      </c>
      <c r="F24" s="8" t="s">
        <v>33</v>
      </c>
      <c r="G24" s="8" t="s">
        <v>29</v>
      </c>
      <c r="H24" s="9">
        <f>2605.29+0</f>
        <v>2605.29</v>
      </c>
      <c r="I24" s="9">
        <v>33685.85</v>
      </c>
      <c r="J24" s="9">
        <v>0</v>
      </c>
      <c r="K24" s="9">
        <v>191.4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36482.54</v>
      </c>
    </row>
    <row r="25" s="1" customFormat="1" ht="15" customHeight="1" spans="1:18">
      <c r="A25" s="8">
        <v>20</v>
      </c>
      <c r="B25" s="8"/>
      <c r="C25" s="8"/>
      <c r="D25" s="8"/>
      <c r="E25" s="8" t="s">
        <v>27</v>
      </c>
      <c r="F25" s="8" t="s">
        <v>28</v>
      </c>
      <c r="G25" s="8" t="s">
        <v>29</v>
      </c>
      <c r="H25" s="9">
        <f>26206.71+0</f>
        <v>26206.71</v>
      </c>
      <c r="I25" s="9">
        <v>5041.75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31248.46</v>
      </c>
    </row>
    <row r="26" s="1" customFormat="1" ht="34" customHeight="1" spans="1:18">
      <c r="A26" s="8">
        <v>21</v>
      </c>
      <c r="B26" s="8" t="s">
        <v>60</v>
      </c>
      <c r="C26" s="8" t="s">
        <v>61</v>
      </c>
      <c r="D26" s="8" t="s">
        <v>26</v>
      </c>
      <c r="E26" s="8" t="s">
        <v>27</v>
      </c>
      <c r="F26" s="8" t="s">
        <v>28</v>
      </c>
      <c r="G26" s="8" t="s">
        <v>29</v>
      </c>
      <c r="H26" s="9">
        <f>2643.99+0</f>
        <v>2643.99</v>
      </c>
      <c r="I26" s="9">
        <v>429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3072.99</v>
      </c>
    </row>
    <row r="27" s="1" customFormat="1" ht="15" customHeight="1" spans="1:18">
      <c r="A27" s="8">
        <v>22</v>
      </c>
      <c r="B27" s="8" t="s">
        <v>62</v>
      </c>
      <c r="C27" s="8" t="s">
        <v>63</v>
      </c>
      <c r="D27" s="8" t="s">
        <v>26</v>
      </c>
      <c r="E27" s="8" t="s">
        <v>64</v>
      </c>
      <c r="F27" s="8" t="s">
        <v>28</v>
      </c>
      <c r="G27" s="8" t="s">
        <v>29</v>
      </c>
      <c r="H27" s="9">
        <f>0+0</f>
        <v>0</v>
      </c>
      <c r="I27" s="9">
        <v>6018.75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6018.75</v>
      </c>
    </row>
    <row r="28" s="1" customFormat="1" ht="15" customHeight="1" spans="1:18">
      <c r="A28" s="10" t="s">
        <v>65</v>
      </c>
      <c r="B28" s="10"/>
      <c r="C28" s="10"/>
      <c r="D28" s="10"/>
      <c r="E28" s="10"/>
      <c r="F28" s="10"/>
      <c r="G28" s="10"/>
      <c r="H28" s="9">
        <f>107105.22+0</f>
        <v>107105.22</v>
      </c>
      <c r="I28" s="9">
        <v>654014.36</v>
      </c>
      <c r="J28" s="9">
        <v>0</v>
      </c>
      <c r="K28" s="9">
        <v>1159.4</v>
      </c>
      <c r="L28" s="9">
        <v>0</v>
      </c>
      <c r="M28" s="9">
        <v>0</v>
      </c>
      <c r="N28" s="9">
        <v>0</v>
      </c>
      <c r="O28" s="9">
        <v>8694.57</v>
      </c>
      <c r="P28" s="9">
        <v>0</v>
      </c>
      <c r="Q28" s="9">
        <v>0</v>
      </c>
      <c r="R28" s="9">
        <v>770973.55</v>
      </c>
    </row>
  </sheetData>
  <mergeCells count="39">
    <mergeCell ref="A1:R1"/>
    <mergeCell ref="A2:E2"/>
    <mergeCell ref="H2:J2"/>
    <mergeCell ref="M2:O2"/>
    <mergeCell ref="H3:Q3"/>
    <mergeCell ref="A28:G28"/>
    <mergeCell ref="A3:A5"/>
    <mergeCell ref="B3:B5"/>
    <mergeCell ref="B7:B8"/>
    <mergeCell ref="B12:B13"/>
    <mergeCell ref="B14:B15"/>
    <mergeCell ref="B21:B22"/>
    <mergeCell ref="B24:B25"/>
    <mergeCell ref="C3:C5"/>
    <mergeCell ref="C7:C8"/>
    <mergeCell ref="C12:C13"/>
    <mergeCell ref="C14:C15"/>
    <mergeCell ref="C21:C22"/>
    <mergeCell ref="C24:C25"/>
    <mergeCell ref="D3:D5"/>
    <mergeCell ref="D7:D8"/>
    <mergeCell ref="D12:D13"/>
    <mergeCell ref="D14:D15"/>
    <mergeCell ref="D21:D22"/>
    <mergeCell ref="D24:D2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A2" workbookViewId="0">
      <selection activeCell="I18" sqref="I18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s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6" t="s">
        <v>3</v>
      </c>
      <c r="I2" s="6"/>
      <c r="J2" s="6"/>
      <c r="K2" s="4" t="s">
        <v>2</v>
      </c>
      <c r="L2" s="11"/>
      <c r="M2" s="12"/>
      <c r="N2" s="13"/>
      <c r="O2" s="13"/>
      <c r="P2" s="4" t="s">
        <v>2</v>
      </c>
      <c r="Q2" s="4" t="s">
        <v>2</v>
      </c>
      <c r="R2" s="5" t="s">
        <v>4</v>
      </c>
    </row>
    <row r="3" s="1" customFormat="1" ht="15" customHeight="1" spans="1:1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  <c r="K3" s="7"/>
      <c r="L3" s="7"/>
      <c r="M3" s="7"/>
      <c r="N3" s="7"/>
      <c r="O3" s="7"/>
      <c r="P3" s="7"/>
      <c r="Q3" s="7"/>
      <c r="R3" s="7" t="s">
        <v>13</v>
      </c>
    </row>
    <row r="4" s="1" customFormat="1" ht="15" customHeight="1" spans="1:18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/>
    </row>
    <row r="5" s="1" customFormat="1" ht="15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="1" customFormat="1" ht="34" customHeight="1" spans="1:18">
      <c r="A6" s="8">
        <v>1</v>
      </c>
      <c r="B6" s="8" t="s">
        <v>30</v>
      </c>
      <c r="C6" s="8" t="s">
        <v>31</v>
      </c>
      <c r="D6" s="8" t="s">
        <v>26</v>
      </c>
      <c r="E6" s="8" t="s">
        <v>32</v>
      </c>
      <c r="F6" s="8" t="s">
        <v>66</v>
      </c>
      <c r="G6" s="8" t="s">
        <v>67</v>
      </c>
      <c r="H6" s="9">
        <f t="shared" ref="H6:H12" si="0">0+0</f>
        <v>0</v>
      </c>
      <c r="I6" s="9">
        <v>52049.63</v>
      </c>
      <c r="J6" s="9">
        <v>0</v>
      </c>
      <c r="K6" s="9">
        <v>105.5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52155.13</v>
      </c>
    </row>
    <row r="7" s="1" customFormat="1" ht="23" customHeight="1" spans="1:18">
      <c r="A7" s="8">
        <v>2</v>
      </c>
      <c r="B7" s="8" t="s">
        <v>38</v>
      </c>
      <c r="C7" s="8" t="s">
        <v>39</v>
      </c>
      <c r="D7" s="8" t="s">
        <v>26</v>
      </c>
      <c r="E7" s="8" t="s">
        <v>32</v>
      </c>
      <c r="F7" s="8" t="s">
        <v>66</v>
      </c>
      <c r="G7" s="8" t="s">
        <v>67</v>
      </c>
      <c r="H7" s="9">
        <f t="shared" si="0"/>
        <v>0</v>
      </c>
      <c r="I7" s="9">
        <v>3512.61</v>
      </c>
      <c r="J7" s="9">
        <v>0</v>
      </c>
      <c r="K7" s="9">
        <v>62.4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3575.01</v>
      </c>
    </row>
    <row r="8" s="1" customFormat="1" ht="23" customHeight="1" spans="1:18">
      <c r="A8" s="8">
        <v>3</v>
      </c>
      <c r="B8" s="8" t="s">
        <v>40</v>
      </c>
      <c r="C8" s="8" t="s">
        <v>41</v>
      </c>
      <c r="D8" s="8" t="s">
        <v>26</v>
      </c>
      <c r="E8" s="8" t="s">
        <v>32</v>
      </c>
      <c r="F8" s="8" t="s">
        <v>66</v>
      </c>
      <c r="G8" s="8" t="s">
        <v>67</v>
      </c>
      <c r="H8" s="9">
        <f t="shared" si="0"/>
        <v>0</v>
      </c>
      <c r="I8" s="9">
        <v>329245.93</v>
      </c>
      <c r="J8" s="9">
        <v>0</v>
      </c>
      <c r="K8" s="9">
        <v>4802.07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334048</v>
      </c>
    </row>
    <row r="9" s="1" customFormat="1" ht="23" customHeight="1" spans="1:18">
      <c r="A9" s="8">
        <v>4</v>
      </c>
      <c r="B9" s="8" t="s">
        <v>42</v>
      </c>
      <c r="C9" s="8" t="s">
        <v>43</v>
      </c>
      <c r="D9" s="8" t="s">
        <v>26</v>
      </c>
      <c r="E9" s="8" t="s">
        <v>32</v>
      </c>
      <c r="F9" s="8" t="s">
        <v>66</v>
      </c>
      <c r="G9" s="8" t="s">
        <v>67</v>
      </c>
      <c r="H9" s="9">
        <f t="shared" si="0"/>
        <v>0</v>
      </c>
      <c r="I9" s="9">
        <v>-46317.04</v>
      </c>
      <c r="J9" s="9">
        <v>0</v>
      </c>
      <c r="K9" s="9">
        <v>-384.62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-46701.66</v>
      </c>
    </row>
    <row r="10" s="1" customFormat="1" ht="23" customHeight="1" spans="1:18">
      <c r="A10" s="8">
        <v>5</v>
      </c>
      <c r="B10" s="8" t="s">
        <v>54</v>
      </c>
      <c r="C10" s="8" t="s">
        <v>55</v>
      </c>
      <c r="D10" s="8" t="s">
        <v>26</v>
      </c>
      <c r="E10" s="8" t="s">
        <v>32</v>
      </c>
      <c r="F10" s="8" t="s">
        <v>66</v>
      </c>
      <c r="G10" s="8" t="s">
        <v>67</v>
      </c>
      <c r="H10" s="9">
        <f t="shared" si="0"/>
        <v>0</v>
      </c>
      <c r="I10" s="9">
        <v>612.78</v>
      </c>
      <c r="J10" s="9">
        <v>0</v>
      </c>
      <c r="K10" s="9">
        <v>33.14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645.92</v>
      </c>
    </row>
    <row r="11" s="1" customFormat="1" ht="34" customHeight="1" spans="1:18">
      <c r="A11" s="8">
        <v>6</v>
      </c>
      <c r="B11" s="8" t="s">
        <v>58</v>
      </c>
      <c r="C11" s="8" t="s">
        <v>59</v>
      </c>
      <c r="D11" s="8" t="s">
        <v>26</v>
      </c>
      <c r="E11" s="8" t="s">
        <v>32</v>
      </c>
      <c r="F11" s="8" t="s">
        <v>66</v>
      </c>
      <c r="G11" s="8" t="s">
        <v>67</v>
      </c>
      <c r="H11" s="9">
        <f t="shared" si="0"/>
        <v>0</v>
      </c>
      <c r="I11" s="9">
        <v>13752.72</v>
      </c>
      <c r="J11" s="9">
        <v>0</v>
      </c>
      <c r="K11" s="9">
        <v>38.7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13791.42</v>
      </c>
    </row>
    <row r="12" s="1" customFormat="1" ht="14" customHeight="1" spans="1:18">
      <c r="A12" s="10" t="s">
        <v>68</v>
      </c>
      <c r="B12" s="10"/>
      <c r="C12" s="10"/>
      <c r="D12" s="10"/>
      <c r="E12" s="10"/>
      <c r="F12" s="10"/>
      <c r="G12" s="10"/>
      <c r="H12" s="9">
        <f t="shared" si="0"/>
        <v>0</v>
      </c>
      <c r="I12" s="9">
        <v>352856.63</v>
      </c>
      <c r="J12" s="9">
        <v>0</v>
      </c>
      <c r="K12" s="9">
        <v>4657.19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357513.82</v>
      </c>
    </row>
  </sheetData>
  <mergeCells count="24">
    <mergeCell ref="A1:R1"/>
    <mergeCell ref="A2:E2"/>
    <mergeCell ref="H2:J2"/>
    <mergeCell ref="M2:O2"/>
    <mergeCell ref="H3:Q3"/>
    <mergeCell ref="A12:G12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医院202502结算3.28</vt:lpstr>
      <vt:lpstr>202412居民年终清算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2025-04-03T03:19:35Z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