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职工2025年2月结算" sheetId="8" r:id="rId1"/>
    <sheet name="职工202503结算" sheetId="9" r:id="rId2"/>
  </sheets>
  <calcPr calcId="144525"/>
</workbook>
</file>

<file path=xl/sharedStrings.xml><?xml version="1.0" encoding="utf-8"?>
<sst xmlns="http://schemas.openxmlformats.org/spreadsheetml/2006/main" count="194" uniqueCount="71">
  <si>
    <t>昆明市医疗保险定点医疗机构费用结算、内审、拨付明细表</t>
  </si>
  <si>
    <t>经办机构：经开区</t>
  </si>
  <si>
    <t/>
  </si>
  <si>
    <t>拨款时间：2025年4月27日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</si>
  <si>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</si>
  <si>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</si>
  <si>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</si>
  <si>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</si>
  <si>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</si>
  <si>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</si>
  <si>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</si>
  <si>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</si>
  <si>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</si>
  <si>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</si>
  <si>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</si>
  <si>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</si>
  <si>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</si>
  <si>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</si>
  <si>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</si>
  <si>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</si>
  <si>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</si>
  <si>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</si>
  <si>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</si>
  <si>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</si>
  <si>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H53011400228</t>
  </si>
  <si>
    <t>昆明航天医院</t>
  </si>
  <si>
    <t>职工</t>
  </si>
  <si>
    <t>住院</t>
  </si>
  <si>
    <t>月预结算</t>
  </si>
  <si>
    <t>202502</t>
  </si>
  <si>
    <t>门诊</t>
  </si>
  <si>
    <t>月结算</t>
  </si>
  <si>
    <t>合计(2家)</t>
  </si>
  <si>
    <t>H53011102337</t>
  </si>
  <si>
    <t>一心堂健康管理有限公司经开贵昆路诊所</t>
  </si>
  <si>
    <t>202503</t>
  </si>
  <si>
    <t>H53011400045</t>
  </si>
  <si>
    <t>昆明市呈贡区洛羊街道社区卫生服务中心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</si>
  <si>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</si>
  <si>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</si>
  <si>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</si>
  <si>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</si>
  <si>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</si>
  <si>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</si>
  <si>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</si>
  <si>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</si>
  <si>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生育住院</t>
  </si>
  <si>
    <t>生育门诊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</si>
  <si>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</si>
  <si>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</si>
  <si>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</si>
  <si>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</si>
  <si>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</si>
  <si>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</si>
  <si>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</si>
  <si>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</si>
  <si>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H53015401683</t>
  </si>
  <si>
    <t>昆明经济技术开发区航天社区卫生服务站</t>
  </si>
  <si>
    <t>H53015402121</t>
  </si>
  <si>
    <t>昆明耀兴华瑞医院</t>
  </si>
  <si>
    <t>H53015402221</t>
  </si>
  <si>
    <t>经开仁兴诊所</t>
  </si>
  <si>
    <t>H53015402410</t>
  </si>
  <si>
    <t>经开高文兴诊所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</si>
  <si>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</si>
  <si>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</si>
  <si>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</si>
  <si>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</si>
  <si>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</si>
  <si>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</si>
  <si>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合计(25家)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</si>
</sst>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F27" sqref="F27"/>
    </sheetView>
  </sheetViews>
  <sheetFormatPr defaultColWidth="9" defaultRowHeight="13.5" outlineLevelRow="7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4" t="s">
        <v>2</v>
      </c>
      <c r="L2" s="11"/>
      <c r="M2" s="12"/>
      <c r="N2" s="13"/>
      <c r="O2" s="13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15" customHeight="1" spans="1:18">
      <c r="A6" s="8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13757.14+225.09</f>
        <v>13982.23</v>
      </c>
      <c r="I6" s="9">
        <v>103680.52</v>
      </c>
      <c r="J6" s="9">
        <v>0</v>
      </c>
      <c r="K6" s="9">
        <v>0</v>
      </c>
      <c r="L6" s="9">
        <v>2025.83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119688.58</v>
      </c>
    </row>
    <row r="7" s="1" customFormat="1" ht="15" customHeight="1" spans="1:18">
      <c r="A7" s="8">
        <v>2</v>
      </c>
      <c r="B7" s="8"/>
      <c r="C7" s="8"/>
      <c r="D7" s="8"/>
      <c r="E7" s="8" t="s">
        <v>30</v>
      </c>
      <c r="F7" s="8" t="s">
        <v>31</v>
      </c>
      <c r="G7" s="8" t="s">
        <v>29</v>
      </c>
      <c r="H7" s="9">
        <f>77336.83+3463.26</f>
        <v>80800.09</v>
      </c>
      <c r="I7" s="9">
        <v>77020.09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157820.18</v>
      </c>
    </row>
    <row r="8" s="1" customFormat="1" ht="15" customHeight="1" spans="1:18">
      <c r="A8" s="10" t="s">
        <v>32</v>
      </c>
      <c r="B8" s="10"/>
      <c r="C8" s="10"/>
      <c r="D8" s="10"/>
      <c r="E8" s="10"/>
      <c r="F8" s="10"/>
      <c r="G8" s="10"/>
      <c r="H8" s="9">
        <f>91093.97+3688.35</f>
        <v>94782.32</v>
      </c>
      <c r="I8" s="9">
        <v>180700.61</v>
      </c>
      <c r="J8" s="9">
        <v>0</v>
      </c>
      <c r="K8" s="9">
        <v>0</v>
      </c>
      <c r="L8" s="9">
        <v>2025.83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277508.76</v>
      </c>
    </row>
  </sheetData>
  <mergeCells count="27">
    <mergeCell ref="A1:R1"/>
    <mergeCell ref="A2:E2"/>
    <mergeCell ref="H2:J2"/>
    <mergeCell ref="M2:O2"/>
    <mergeCell ref="H3:Q3"/>
    <mergeCell ref="A8:G8"/>
    <mergeCell ref="A3:A5"/>
    <mergeCell ref="B3:B5"/>
    <mergeCell ref="B6:B7"/>
    <mergeCell ref="C3:C5"/>
    <mergeCell ref="C6:C7"/>
    <mergeCell ref="D3:D5"/>
    <mergeCell ref="D6:D7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topLeftCell="A26" workbookViewId="0">
      <selection activeCell="H48" sqref="H48"/>
    </sheetView>
  </sheetViews>
  <sheetFormatPr defaultColWidth="9" defaultRowHeight="13.5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6384" width="9" style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4" t="s">
        <v>2</v>
      </c>
      <c r="L2" s="11"/>
      <c r="M2" s="12"/>
      <c r="N2" s="13"/>
      <c r="O2" s="13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s="1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s="1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="1" customFormat="1" ht="34" customHeight="1" spans="1:18">
      <c r="A6" s="8">
        <v>1</v>
      </c>
      <c r="B6" s="8" t="s">
        <v>33</v>
      </c>
      <c r="C6" s="8" t="s">
        <v>34</v>
      </c>
      <c r="D6" s="8" t="s">
        <v>26</v>
      </c>
      <c r="E6" s="8" t="s">
        <v>30</v>
      </c>
      <c r="F6" s="8" t="s">
        <v>31</v>
      </c>
      <c r="G6" s="8" t="s">
        <v>35</v>
      </c>
      <c r="H6" s="9">
        <f>9273.4+420.02</f>
        <v>9693.42</v>
      </c>
      <c r="I6" s="9">
        <v>15193.72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24887.14</v>
      </c>
    </row>
    <row r="7" s="1" customFormat="1" ht="19" customHeight="1" spans="1:18">
      <c r="A7" s="8">
        <v>2</v>
      </c>
      <c r="B7" s="8" t="s">
        <v>36</v>
      </c>
      <c r="C7" s="8" t="s">
        <v>37</v>
      </c>
      <c r="D7" s="8" t="s">
        <v>26</v>
      </c>
      <c r="E7" s="8" t="s">
        <v>27</v>
      </c>
      <c r="F7" s="8" t="s">
        <v>28</v>
      </c>
      <c r="G7" s="8" t="s">
        <v>35</v>
      </c>
      <c r="H7" s="9">
        <f>1254.31+482.74</f>
        <v>1737.05</v>
      </c>
      <c r="I7" s="9">
        <v>11601.37</v>
      </c>
      <c r="J7" s="9">
        <v>0</v>
      </c>
      <c r="K7" s="9">
        <v>0</v>
      </c>
      <c r="L7" s="9">
        <v>899.3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14237.72</v>
      </c>
    </row>
    <row r="8" s="1" customFormat="1" ht="15" customHeight="1" spans="1:18">
      <c r="A8" s="8">
        <v>3</v>
      </c>
      <c r="B8" s="8"/>
      <c r="C8" s="8"/>
      <c r="D8" s="8"/>
      <c r="E8" s="8" t="s">
        <v>30</v>
      </c>
      <c r="F8" s="8" t="s">
        <v>31</v>
      </c>
      <c r="G8" s="8" t="s">
        <v>35</v>
      </c>
      <c r="H8" s="9">
        <f>44714.84+5156.61</f>
        <v>49871.45</v>
      </c>
      <c r="I8" s="9">
        <v>30433.03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80304.48</v>
      </c>
    </row>
    <row r="9" s="1" customFormat="1" ht="34" customHeight="1" spans="1:18">
      <c r="A9" s="8">
        <v>4</v>
      </c>
      <c r="B9" s="8" t="s">
        <v>38</v>
      </c>
      <c r="C9" s="8" t="s">
        <v>39</v>
      </c>
      <c r="D9" s="8" t="s">
        <v>26</v>
      </c>
      <c r="E9" s="8" t="s">
        <v>30</v>
      </c>
      <c r="F9" s="8" t="s">
        <v>31</v>
      </c>
      <c r="G9" s="8" t="s">
        <v>35</v>
      </c>
      <c r="H9" s="9">
        <f>9954.94+1076.2</f>
        <v>11031.14</v>
      </c>
      <c r="I9" s="9">
        <v>7588.75</v>
      </c>
      <c r="J9" s="9">
        <v>0</v>
      </c>
      <c r="K9" s="9">
        <v>0</v>
      </c>
      <c r="L9" s="9">
        <v>0</v>
      </c>
      <c r="M9" s="9">
        <v>0</v>
      </c>
      <c r="N9" s="9">
        <v>1001.36</v>
      </c>
      <c r="O9" s="9">
        <v>0</v>
      </c>
      <c r="P9" s="9">
        <v>0</v>
      </c>
      <c r="Q9" s="9">
        <v>0</v>
      </c>
      <c r="R9" s="9">
        <v>19621.25</v>
      </c>
    </row>
    <row r="10" s="1" customFormat="1" ht="45" customHeight="1" spans="1:18">
      <c r="A10" s="8">
        <v>5</v>
      </c>
      <c r="B10" s="8" t="s">
        <v>40</v>
      </c>
      <c r="C10" s="8" t="s">
        <v>41</v>
      </c>
      <c r="D10" s="8" t="s">
        <v>26</v>
      </c>
      <c r="E10" s="8" t="s">
        <v>30</v>
      </c>
      <c r="F10" s="8" t="s">
        <v>31</v>
      </c>
      <c r="G10" s="8" t="s">
        <v>35</v>
      </c>
      <c r="H10" s="9">
        <f>2761.81+1956.21</f>
        <v>4718.02</v>
      </c>
      <c r="I10" s="9">
        <v>2382.44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7100.46</v>
      </c>
    </row>
    <row r="11" s="1" customFormat="1" ht="23" customHeight="1" spans="1:18">
      <c r="A11" s="8">
        <v>6</v>
      </c>
      <c r="B11" s="8" t="s">
        <v>42</v>
      </c>
      <c r="C11" s="8" t="s">
        <v>43</v>
      </c>
      <c r="D11" s="8" t="s">
        <v>26</v>
      </c>
      <c r="E11" s="8" t="s">
        <v>30</v>
      </c>
      <c r="F11" s="8" t="s">
        <v>31</v>
      </c>
      <c r="G11" s="8" t="s">
        <v>35</v>
      </c>
      <c r="H11" s="9">
        <f>2501.71+445.39</f>
        <v>2947.1</v>
      </c>
      <c r="I11" s="9">
        <v>3176.84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6123.94</v>
      </c>
    </row>
    <row r="12" s="1" customFormat="1" ht="15" customHeight="1" spans="1:18">
      <c r="A12" s="8">
        <v>7</v>
      </c>
      <c r="B12" s="8" t="s">
        <v>44</v>
      </c>
      <c r="C12" s="8" t="s">
        <v>45</v>
      </c>
      <c r="D12" s="8" t="s">
        <v>26</v>
      </c>
      <c r="E12" s="8" t="s">
        <v>27</v>
      </c>
      <c r="F12" s="8" t="s">
        <v>28</v>
      </c>
      <c r="G12" s="8" t="s">
        <v>35</v>
      </c>
      <c r="H12" s="9">
        <f>47058.92+899.49</f>
        <v>47958.41</v>
      </c>
      <c r="I12" s="9">
        <v>280797.23</v>
      </c>
      <c r="J12" s="9">
        <v>0</v>
      </c>
      <c r="K12" s="9">
        <v>0</v>
      </c>
      <c r="L12" s="9">
        <v>4655.07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333410.71</v>
      </c>
    </row>
    <row r="13" s="1" customFormat="1" ht="15" customHeight="1" spans="1:18">
      <c r="A13" s="8">
        <v>8</v>
      </c>
      <c r="B13" s="8"/>
      <c r="C13" s="8"/>
      <c r="D13" s="8"/>
      <c r="E13" s="8" t="s">
        <v>46</v>
      </c>
      <c r="F13" s="8" t="s">
        <v>31</v>
      </c>
      <c r="G13" s="8" t="s">
        <v>35</v>
      </c>
      <c r="H13" s="9">
        <f>587.49+0</f>
        <v>587.49</v>
      </c>
      <c r="I13" s="9">
        <v>16510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17097.49</v>
      </c>
    </row>
    <row r="14" s="1" customFormat="1" ht="15" customHeight="1" spans="1:18">
      <c r="A14" s="8">
        <v>9</v>
      </c>
      <c r="B14" s="8"/>
      <c r="C14" s="8"/>
      <c r="D14" s="8"/>
      <c r="E14" s="8" t="s">
        <v>47</v>
      </c>
      <c r="F14" s="8" t="s">
        <v>31</v>
      </c>
      <c r="G14" s="8" t="s">
        <v>35</v>
      </c>
      <c r="H14" s="9">
        <f>3941.79+0</f>
        <v>3941.79</v>
      </c>
      <c r="I14" s="9">
        <v>3750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7691.79</v>
      </c>
    </row>
    <row r="15" s="1" customFormat="1" ht="15" customHeight="1" spans="1:18">
      <c r="A15" s="8">
        <v>10</v>
      </c>
      <c r="B15" s="8"/>
      <c r="C15" s="8"/>
      <c r="D15" s="8"/>
      <c r="E15" s="8" t="s">
        <v>30</v>
      </c>
      <c r="F15" s="8" t="s">
        <v>31</v>
      </c>
      <c r="G15" s="8" t="s">
        <v>35</v>
      </c>
      <c r="H15" s="9">
        <f>300242.49+27741.96</f>
        <v>327984.45</v>
      </c>
      <c r="I15" s="9">
        <v>470434.21</v>
      </c>
      <c r="J15" s="9">
        <v>0</v>
      </c>
      <c r="K15" s="9">
        <v>335.22</v>
      </c>
      <c r="L15" s="9">
        <v>2311.84</v>
      </c>
      <c r="M15" s="9">
        <v>0</v>
      </c>
      <c r="N15" s="9">
        <v>9.2</v>
      </c>
      <c r="O15" s="9">
        <v>1360.05</v>
      </c>
      <c r="P15" s="9">
        <v>0</v>
      </c>
      <c r="Q15" s="9">
        <v>0</v>
      </c>
      <c r="R15" s="9">
        <v>802434.97</v>
      </c>
    </row>
    <row r="16" s="1" customFormat="1" ht="15" customHeight="1" spans="1:18">
      <c r="A16" s="8">
        <v>11</v>
      </c>
      <c r="B16" s="8" t="s">
        <v>24</v>
      </c>
      <c r="C16" s="8" t="s">
        <v>25</v>
      </c>
      <c r="D16" s="8" t="s">
        <v>26</v>
      </c>
      <c r="E16" s="8" t="s">
        <v>27</v>
      </c>
      <c r="F16" s="8" t="s">
        <v>28</v>
      </c>
      <c r="G16" s="8" t="s">
        <v>35</v>
      </c>
      <c r="H16" s="9">
        <f>25727.34+161.13</f>
        <v>25888.47</v>
      </c>
      <c r="I16" s="9">
        <v>141864.72</v>
      </c>
      <c r="J16" s="9">
        <v>0</v>
      </c>
      <c r="K16" s="9">
        <v>0</v>
      </c>
      <c r="L16" s="9">
        <v>2139.69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169892.88</v>
      </c>
    </row>
    <row r="17" s="1" customFormat="1" ht="15" customHeight="1" spans="1:18">
      <c r="A17" s="8">
        <v>12</v>
      </c>
      <c r="B17" s="8"/>
      <c r="C17" s="8"/>
      <c r="D17" s="8"/>
      <c r="E17" s="8" t="s">
        <v>30</v>
      </c>
      <c r="F17" s="8" t="s">
        <v>31</v>
      </c>
      <c r="G17" s="8" t="s">
        <v>35</v>
      </c>
      <c r="H17" s="9">
        <f>74974.29+4020.94</f>
        <v>78995.23</v>
      </c>
      <c r="I17" s="9">
        <v>88855.42</v>
      </c>
      <c r="J17" s="9">
        <v>0</v>
      </c>
      <c r="K17" s="9">
        <v>0</v>
      </c>
      <c r="L17" s="9">
        <v>0</v>
      </c>
      <c r="M17" s="9">
        <v>0</v>
      </c>
      <c r="N17" s="9">
        <v>3218.25</v>
      </c>
      <c r="O17" s="9">
        <v>971.07</v>
      </c>
      <c r="P17" s="9">
        <v>0</v>
      </c>
      <c r="Q17" s="9">
        <v>0</v>
      </c>
      <c r="R17" s="9">
        <v>172039.97</v>
      </c>
    </row>
    <row r="18" s="1" customFormat="1" ht="34" customHeight="1" spans="1:18">
      <c r="A18" s="8">
        <v>13</v>
      </c>
      <c r="B18" s="8" t="s">
        <v>48</v>
      </c>
      <c r="C18" s="8" t="s">
        <v>49</v>
      </c>
      <c r="D18" s="8" t="s">
        <v>26</v>
      </c>
      <c r="E18" s="8" t="s">
        <v>30</v>
      </c>
      <c r="F18" s="8" t="s">
        <v>31</v>
      </c>
      <c r="G18" s="8" t="s">
        <v>35</v>
      </c>
      <c r="H18" s="9">
        <f>1801.68+371.78</f>
        <v>2173.46</v>
      </c>
      <c r="I18" s="9">
        <v>2092.68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4266.14</v>
      </c>
    </row>
    <row r="19" s="1" customFormat="1" ht="34" customHeight="1" spans="1:18">
      <c r="A19" s="8">
        <v>14</v>
      </c>
      <c r="B19" s="8" t="s">
        <v>50</v>
      </c>
      <c r="C19" s="8" t="s">
        <v>51</v>
      </c>
      <c r="D19" s="8" t="s">
        <v>26</v>
      </c>
      <c r="E19" s="8" t="s">
        <v>30</v>
      </c>
      <c r="F19" s="8" t="s">
        <v>31</v>
      </c>
      <c r="G19" s="8" t="s">
        <v>35</v>
      </c>
      <c r="H19" s="9">
        <f>18740.04+141.62</f>
        <v>18881.66</v>
      </c>
      <c r="I19" s="9">
        <v>11514.25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30395.91</v>
      </c>
    </row>
    <row r="20" s="1" customFormat="1" ht="34" customHeight="1" spans="1:18">
      <c r="A20" s="8">
        <v>15</v>
      </c>
      <c r="B20" s="8" t="s">
        <v>52</v>
      </c>
      <c r="C20" s="8" t="s">
        <v>53</v>
      </c>
      <c r="D20" s="8" t="s">
        <v>26</v>
      </c>
      <c r="E20" s="8" t="s">
        <v>30</v>
      </c>
      <c r="F20" s="8" t="s">
        <v>31</v>
      </c>
      <c r="G20" s="8" t="s">
        <v>35</v>
      </c>
      <c r="H20" s="9">
        <f>20281.54+1837.04</f>
        <v>22118.58</v>
      </c>
      <c r="I20" s="9">
        <v>18897.33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41015.91</v>
      </c>
    </row>
    <row r="21" s="1" customFormat="1" ht="34" customHeight="1" spans="1:18">
      <c r="A21" s="8">
        <v>16</v>
      </c>
      <c r="B21" s="8" t="s">
        <v>54</v>
      </c>
      <c r="C21" s="8" t="s">
        <v>55</v>
      </c>
      <c r="D21" s="8" t="s">
        <v>26</v>
      </c>
      <c r="E21" s="8" t="s">
        <v>30</v>
      </c>
      <c r="F21" s="8" t="s">
        <v>31</v>
      </c>
      <c r="G21" s="8" t="s">
        <v>35</v>
      </c>
      <c r="H21" s="9">
        <f>602.49+0</f>
        <v>602.49</v>
      </c>
      <c r="I21" s="9">
        <v>32.51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635</v>
      </c>
    </row>
    <row r="22" s="1" customFormat="1" ht="34" customHeight="1" spans="1:18">
      <c r="A22" s="8">
        <v>17</v>
      </c>
      <c r="B22" s="8" t="s">
        <v>56</v>
      </c>
      <c r="C22" s="8" t="s">
        <v>57</v>
      </c>
      <c r="D22" s="8" t="s">
        <v>26</v>
      </c>
      <c r="E22" s="8" t="s">
        <v>30</v>
      </c>
      <c r="F22" s="8" t="s">
        <v>31</v>
      </c>
      <c r="G22" s="8" t="s">
        <v>35</v>
      </c>
      <c r="H22" s="9">
        <f>8488.34+130.01</f>
        <v>8618.35</v>
      </c>
      <c r="I22" s="9">
        <v>20446.32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29064.67</v>
      </c>
    </row>
    <row r="23" s="1" customFormat="1" ht="15" customHeight="1" spans="1:18">
      <c r="A23" s="8">
        <v>18</v>
      </c>
      <c r="B23" s="8" t="s">
        <v>58</v>
      </c>
      <c r="C23" s="8" t="s">
        <v>59</v>
      </c>
      <c r="D23" s="8" t="s">
        <v>26</v>
      </c>
      <c r="E23" s="8" t="s">
        <v>27</v>
      </c>
      <c r="F23" s="8" t="s">
        <v>28</v>
      </c>
      <c r="G23" s="8" t="s">
        <v>35</v>
      </c>
      <c r="H23" s="9">
        <f>4359.39+0</f>
        <v>4359.39</v>
      </c>
      <c r="I23" s="9">
        <v>31116.61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35476</v>
      </c>
    </row>
    <row r="24" s="1" customFormat="1" ht="15" customHeight="1" spans="1:18">
      <c r="A24" s="8">
        <v>19</v>
      </c>
      <c r="B24" s="8"/>
      <c r="C24" s="8"/>
      <c r="D24" s="8"/>
      <c r="E24" s="8" t="s">
        <v>30</v>
      </c>
      <c r="F24" s="8" t="s">
        <v>31</v>
      </c>
      <c r="G24" s="8" t="s">
        <v>35</v>
      </c>
      <c r="H24" s="9">
        <f>9335.13+82.74</f>
        <v>9417.87</v>
      </c>
      <c r="I24" s="9">
        <v>11331.09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20748.96</v>
      </c>
    </row>
    <row r="25" s="1" customFormat="1" ht="15" customHeight="1" spans="1:18">
      <c r="A25" s="8">
        <v>20</v>
      </c>
      <c r="B25" s="8" t="s">
        <v>60</v>
      </c>
      <c r="C25" s="8" t="s">
        <v>61</v>
      </c>
      <c r="D25" s="8" t="s">
        <v>26</v>
      </c>
      <c r="E25" s="8" t="s">
        <v>30</v>
      </c>
      <c r="F25" s="8" t="s">
        <v>31</v>
      </c>
      <c r="G25" s="8" t="s">
        <v>35</v>
      </c>
      <c r="H25" s="9">
        <f>1404.01+0</f>
        <v>1404.01</v>
      </c>
      <c r="I25" s="9">
        <v>2127.63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3531.64</v>
      </c>
    </row>
    <row r="26" s="1" customFormat="1" ht="15" customHeight="1" spans="1:18">
      <c r="A26" s="8">
        <v>21</v>
      </c>
      <c r="B26" s="8" t="s">
        <v>62</v>
      </c>
      <c r="C26" s="8" t="s">
        <v>63</v>
      </c>
      <c r="D26" s="8" t="s">
        <v>26</v>
      </c>
      <c r="E26" s="8" t="s">
        <v>30</v>
      </c>
      <c r="F26" s="8" t="s">
        <v>31</v>
      </c>
      <c r="G26" s="8" t="s">
        <v>35</v>
      </c>
      <c r="H26" s="9">
        <f>519.83+0</f>
        <v>519.83</v>
      </c>
      <c r="I26" s="9">
        <v>43.17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563</v>
      </c>
    </row>
    <row r="27" s="1" customFormat="1" ht="15" customHeight="1" spans="1:18">
      <c r="A27" s="8">
        <v>22</v>
      </c>
      <c r="B27" s="8" t="s">
        <v>64</v>
      </c>
      <c r="C27" s="8" t="s">
        <v>65</v>
      </c>
      <c r="D27" s="8" t="s">
        <v>26</v>
      </c>
      <c r="E27" s="8" t="s">
        <v>30</v>
      </c>
      <c r="F27" s="8" t="s">
        <v>31</v>
      </c>
      <c r="G27" s="8" t="s">
        <v>35</v>
      </c>
      <c r="H27" s="9">
        <f>8745.19+773.55</f>
        <v>9518.74</v>
      </c>
      <c r="I27" s="9">
        <v>6218.6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15737.34</v>
      </c>
    </row>
    <row r="28" s="1" customFormat="1" ht="19" customHeight="1" spans="1:18">
      <c r="A28" s="8">
        <v>23</v>
      </c>
      <c r="B28" s="8" t="s">
        <v>66</v>
      </c>
      <c r="C28" s="8" t="s">
        <v>67</v>
      </c>
      <c r="D28" s="8" t="s">
        <v>26</v>
      </c>
      <c r="E28" s="8" t="s">
        <v>27</v>
      </c>
      <c r="F28" s="8" t="s">
        <v>28</v>
      </c>
      <c r="G28" s="8" t="s">
        <v>35</v>
      </c>
      <c r="H28" s="9">
        <f>5472.97+0</f>
        <v>5472.97</v>
      </c>
      <c r="I28" s="9">
        <v>27839.72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33312.69</v>
      </c>
    </row>
    <row r="29" s="1" customFormat="1" ht="15" customHeight="1" spans="1:18">
      <c r="A29" s="8">
        <v>24</v>
      </c>
      <c r="B29" s="8"/>
      <c r="C29" s="8"/>
      <c r="D29" s="8"/>
      <c r="E29" s="8" t="s">
        <v>30</v>
      </c>
      <c r="F29" s="8" t="s">
        <v>31</v>
      </c>
      <c r="G29" s="8" t="s">
        <v>35</v>
      </c>
      <c r="H29" s="9">
        <f>78955.56+5321.05</f>
        <v>84276.61</v>
      </c>
      <c r="I29" s="9">
        <v>60914.97</v>
      </c>
      <c r="J29" s="9">
        <v>0</v>
      </c>
      <c r="K29" s="9">
        <v>0</v>
      </c>
      <c r="L29" s="9">
        <v>0</v>
      </c>
      <c r="M29" s="9">
        <v>0</v>
      </c>
      <c r="N29" s="9">
        <v>28.92</v>
      </c>
      <c r="O29" s="9">
        <v>0</v>
      </c>
      <c r="P29" s="9">
        <v>0</v>
      </c>
      <c r="Q29" s="9">
        <v>0</v>
      </c>
      <c r="R29" s="9">
        <v>145220.5</v>
      </c>
    </row>
    <row r="30" s="1" customFormat="1" ht="34" customHeight="1" spans="1:18">
      <c r="A30" s="8">
        <v>25</v>
      </c>
      <c r="B30" s="8" t="s">
        <v>68</v>
      </c>
      <c r="C30" s="8" t="s">
        <v>69</v>
      </c>
      <c r="D30" s="8" t="s">
        <v>26</v>
      </c>
      <c r="E30" s="8" t="s">
        <v>30</v>
      </c>
      <c r="F30" s="8" t="s">
        <v>31</v>
      </c>
      <c r="G30" s="8" t="s">
        <v>35</v>
      </c>
      <c r="H30" s="9">
        <f>4632.93+0</f>
        <v>4632.93</v>
      </c>
      <c r="I30" s="9">
        <v>1352.22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5985.15</v>
      </c>
    </row>
    <row r="31" s="1" customFormat="1" ht="15" customHeight="1" spans="1:18">
      <c r="A31" s="10" t="s">
        <v>70</v>
      </c>
      <c r="B31" s="10"/>
      <c r="C31" s="10"/>
      <c r="D31" s="10"/>
      <c r="E31" s="10"/>
      <c r="F31" s="10"/>
      <c r="G31" s="10"/>
      <c r="H31" s="9">
        <f>686332.43+51018.48</f>
        <v>737350.91</v>
      </c>
      <c r="I31" s="9">
        <v>1266514.83</v>
      </c>
      <c r="J31" s="9">
        <v>0</v>
      </c>
      <c r="K31" s="9">
        <v>335.22</v>
      </c>
      <c r="L31" s="9">
        <v>10005.9</v>
      </c>
      <c r="M31" s="9">
        <v>0</v>
      </c>
      <c r="N31" s="9">
        <v>4257.73</v>
      </c>
      <c r="O31" s="9">
        <v>2331.12</v>
      </c>
      <c r="P31" s="9">
        <v>0</v>
      </c>
      <c r="Q31" s="9">
        <v>0</v>
      </c>
      <c r="R31" s="9">
        <v>2020795.71</v>
      </c>
    </row>
  </sheetData>
  <mergeCells count="39">
    <mergeCell ref="A1:R1"/>
    <mergeCell ref="A2:E2"/>
    <mergeCell ref="H2:J2"/>
    <mergeCell ref="M2:O2"/>
    <mergeCell ref="H3:Q3"/>
    <mergeCell ref="A31:G31"/>
    <mergeCell ref="A3:A5"/>
    <mergeCell ref="B3:B5"/>
    <mergeCell ref="B7:B8"/>
    <mergeCell ref="B12:B15"/>
    <mergeCell ref="B16:B17"/>
    <mergeCell ref="B23:B24"/>
    <mergeCell ref="B28:B29"/>
    <mergeCell ref="C3:C5"/>
    <mergeCell ref="C7:C8"/>
    <mergeCell ref="C12:C15"/>
    <mergeCell ref="C16:C17"/>
    <mergeCell ref="C23:C24"/>
    <mergeCell ref="C28:C29"/>
    <mergeCell ref="D3:D5"/>
    <mergeCell ref="D7:D8"/>
    <mergeCell ref="D12:D15"/>
    <mergeCell ref="D16:D17"/>
    <mergeCell ref="D23:D24"/>
    <mergeCell ref="D28:D29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职工2025年2月结算</vt:lpstr>
      <vt:lpstr>职工202503结算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2025-04-30T06:17:06Z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